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Thema-Omgeving\Prog-Duurzaamheid\020_Wonen (warmtetransitie)\300_Duurzame wijk\010 Wijken\DW Driebergen Wildbaan-Dennenburg\Wijkplein HDM\"/>
    </mc:Choice>
  </mc:AlternateContent>
  <xr:revisionPtr revIDLastSave="0" documentId="13_ncr:1_{CDFEAF5C-FDEB-4715-8E7F-5E285956A96A}" xr6:coauthVersionLast="47" xr6:coauthVersionMax="47" xr10:uidLastSave="{00000000-0000-0000-0000-000000000000}"/>
  <bookViews>
    <workbookView xWindow="0" yWindow="0" windowWidth="14400" windowHeight="14985" activeTab="1" xr2:uid="{A47BF4E1-879B-4112-85B3-367C48BB37DA}"/>
  </bookViews>
  <sheets>
    <sheet name="Uitgangspunten" sheetId="1" r:id="rId1"/>
    <sheet name=" Uitvoer tabel" sheetId="2" r:id="rId2"/>
    <sheet name="Uitvoer grafiek" sheetId="4" r:id="rId3"/>
    <sheet name="Per jaar"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3" l="1"/>
  <c r="E2" i="3"/>
  <c r="F2" i="3"/>
  <c r="G2" i="3"/>
  <c r="D3" i="3"/>
  <c r="E3" i="3"/>
  <c r="F3" i="3"/>
  <c r="G3" i="3"/>
  <c r="D4" i="3"/>
  <c r="E4" i="3"/>
  <c r="F4" i="3"/>
  <c r="G4" i="3"/>
  <c r="D5" i="3"/>
  <c r="E5" i="3"/>
  <c r="F5" i="3"/>
  <c r="G5" i="3"/>
  <c r="D6" i="3"/>
  <c r="E6" i="3"/>
  <c r="F6" i="3"/>
  <c r="G6" i="3"/>
  <c r="D7" i="3"/>
  <c r="E7" i="3"/>
  <c r="F7" i="3"/>
  <c r="G7" i="3"/>
  <c r="D8" i="3"/>
  <c r="E8" i="3"/>
  <c r="F8" i="3"/>
  <c r="G8" i="3"/>
  <c r="D9" i="3"/>
  <c r="E9" i="3"/>
  <c r="F9" i="3"/>
  <c r="G9" i="3"/>
  <c r="D10" i="3"/>
  <c r="E10" i="3"/>
  <c r="F10" i="3"/>
  <c r="G10" i="3"/>
  <c r="D11" i="3"/>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D30" i="3"/>
  <c r="E30" i="3"/>
  <c r="F30" i="3"/>
  <c r="G30" i="3"/>
  <c r="D31" i="3"/>
  <c r="E31" i="3"/>
  <c r="F31" i="3"/>
  <c r="G31" i="3"/>
  <c r="E10" i="2"/>
  <c r="D10" i="2"/>
  <c r="G20" i="2" l="1"/>
  <c r="F20" i="2"/>
  <c r="E20" i="2"/>
  <c r="D20" i="2"/>
  <c r="C19" i="2"/>
  <c r="B19" i="2"/>
  <c r="G19" i="2"/>
  <c r="F19" i="2"/>
  <c r="E19" i="2"/>
  <c r="D19" i="2"/>
  <c r="G18" i="2"/>
  <c r="F18" i="2"/>
  <c r="E18" i="2"/>
  <c r="D18" i="2"/>
  <c r="C17" i="2"/>
  <c r="B17" i="2"/>
  <c r="E17" i="2"/>
  <c r="G12" i="2"/>
  <c r="F12" i="2"/>
  <c r="E12" i="2"/>
  <c r="D12" i="2"/>
  <c r="C10" i="2"/>
  <c r="B10" i="2"/>
  <c r="E16" i="2"/>
  <c r="D16" i="2"/>
  <c r="C16" i="2"/>
  <c r="B16" i="2"/>
  <c r="B22" i="2" s="1"/>
  <c r="E11" i="2"/>
  <c r="D11" i="2"/>
  <c r="C11" i="2"/>
  <c r="B11" i="2"/>
  <c r="G21" i="2"/>
  <c r="F21" i="2"/>
  <c r="E21" i="2"/>
  <c r="D21" i="2"/>
  <c r="B21" i="1"/>
  <c r="B18" i="1"/>
  <c r="B17" i="1"/>
  <c r="B20" i="1"/>
  <c r="B19" i="1"/>
  <c r="B23" i="1" s="1"/>
  <c r="B9" i="1"/>
  <c r="C9" i="2" l="1"/>
  <c r="B9" i="2"/>
  <c r="B13" i="2" s="1"/>
  <c r="G9" i="2"/>
  <c r="F9" i="2"/>
  <c r="E9" i="2"/>
  <c r="D9" i="2"/>
  <c r="B22" i="1"/>
  <c r="B25" i="2" l="1"/>
  <c r="B2" i="3"/>
  <c r="B3" i="3" s="1"/>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C22" i="2" l="1"/>
  <c r="G22" i="2"/>
  <c r="F22" i="2"/>
  <c r="E22" i="2"/>
  <c r="D22" i="2"/>
  <c r="G13" i="2"/>
  <c r="F13" i="2"/>
  <c r="E13" i="2"/>
  <c r="E25" i="2" s="1"/>
  <c r="E26" i="2" s="1"/>
  <c r="D13" i="2"/>
  <c r="D25" i="2" s="1"/>
  <c r="D26" i="2" s="1"/>
  <c r="G25" i="2" l="1"/>
  <c r="G26" i="2" s="1"/>
  <c r="F25" i="2"/>
  <c r="F26" i="2" s="1"/>
  <c r="C13" i="2"/>
  <c r="C25" i="2" l="1"/>
  <c r="C26" i="2" s="1"/>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B26" i="2"/>
</calcChain>
</file>

<file path=xl/sharedStrings.xml><?xml version="1.0" encoding="utf-8"?>
<sst xmlns="http://schemas.openxmlformats.org/spreadsheetml/2006/main" count="128" uniqueCount="95">
  <si>
    <t>Warmtenet HT</t>
  </si>
  <si>
    <t>Warmtenet LT</t>
  </si>
  <si>
    <t>Eigen warmtepomp</t>
  </si>
  <si>
    <t>Jaarlijkse kosten</t>
  </si>
  <si>
    <t>Energiekosten warmte</t>
  </si>
  <si>
    <t>Huur afleverset</t>
  </si>
  <si>
    <t>Onderhoudskosten</t>
  </si>
  <si>
    <t>Subtotaal jaarlijkse kosten</t>
  </si>
  <si>
    <t>Eenmalige kosten</t>
  </si>
  <si>
    <t>Aansluiting warmtenet</t>
  </si>
  <si>
    <t>Bijdrage projectkosten</t>
  </si>
  <si>
    <t>Investering warmteopwekker</t>
  </si>
  <si>
    <t>Investering afgiftesysteem</t>
  </si>
  <si>
    <t>Herinvestering (na 15 jaar)</t>
  </si>
  <si>
    <t>Subtotaal eenmalige kosten</t>
  </si>
  <si>
    <t>Minimaal</t>
  </si>
  <si>
    <t>Maximaal</t>
  </si>
  <si>
    <t>Totaal</t>
  </si>
  <si>
    <t>Looptijd 30 jaar</t>
  </si>
  <si>
    <t>Per jaar (bij looptijd van 30 jaar)</t>
  </si>
  <si>
    <t>Warmtevraag ruimteverwarming</t>
  </si>
  <si>
    <t>GJ</t>
  </si>
  <si>
    <t>Warmtevraag warm tapwater</t>
  </si>
  <si>
    <t>kWh</t>
  </si>
  <si>
    <t>Energieprijzen</t>
  </si>
  <si>
    <t>Elektra - laag scenario</t>
  </si>
  <si>
    <t>Elektra - hoog scenario</t>
  </si>
  <si>
    <t>Warmte - laag scenario</t>
  </si>
  <si>
    <t>Warmte - hoog scenario</t>
  </si>
  <si>
    <t>Meettarief warmte - minimaal</t>
  </si>
  <si>
    <t>Meettarief warmte - maximaal</t>
  </si>
  <si>
    <t>€/kWh</t>
  </si>
  <si>
    <t>€/GJ</t>
  </si>
  <si>
    <t>€/jaar</t>
  </si>
  <si>
    <t>Isolatie en ventilatie</t>
  </si>
  <si>
    <t>%</t>
  </si>
  <si>
    <t>Constanten</t>
  </si>
  <si>
    <t>kWh/GJ</t>
  </si>
  <si>
    <t>kWh/m3</t>
  </si>
  <si>
    <t>m3/GJ</t>
  </si>
  <si>
    <t>Conversie elektriciteit - warmte</t>
  </si>
  <si>
    <t>Conversie aardgas - warmte</t>
  </si>
  <si>
    <t>Conversie aardgas - elektriciteit</t>
  </si>
  <si>
    <t>Warmtevraag tapwater - aardgas</t>
  </si>
  <si>
    <t>Warmtevraag ruimteverwarming - aardgas</t>
  </si>
  <si>
    <t>m3</t>
  </si>
  <si>
    <t>Warmtevraag ruimteverwarming - elektriciteit</t>
  </si>
  <si>
    <t>Warmtevraag tapwater - elektriciteit</t>
  </si>
  <si>
    <t>Totale warmtevraag -aardgas</t>
  </si>
  <si>
    <t>Totale warmtevraag - elektriciteit</t>
  </si>
  <si>
    <t>Totale warmtevraag</t>
  </si>
  <si>
    <t>€</t>
  </si>
  <si>
    <t>Investering isolatie en ventilatie</t>
  </si>
  <si>
    <t>COP Luchtwaterwarmtepomp - ruimteverwarming</t>
  </si>
  <si>
    <t>COP Luchtwaterwarmtepomp - warm tapwater</t>
  </si>
  <si>
    <t>COP Waterwaterwarmtepomp - ruimteverwarming</t>
  </si>
  <si>
    <t>COP Waterwaterwarmtepomp - warm tapwater</t>
  </si>
  <si>
    <t>Installaties en afgiftesysteem</t>
  </si>
  <si>
    <t>Kosten Isolatie en ventilatie  LT - minimaal</t>
  </si>
  <si>
    <t>Kosten Isolatie en ventilatie  LT - maximaal</t>
  </si>
  <si>
    <t>Aanschaf Luchtwaterwarmtepomp</t>
  </si>
  <si>
    <t>Aanschaf Waterwaterwarmtepomp</t>
  </si>
  <si>
    <t>Vervangingskosten waterwaterwarmtepomp na 15 jaar</t>
  </si>
  <si>
    <t>Vervangingskosten luchtwaterwarmtepomp na 15 jaar</t>
  </si>
  <si>
    <t>Huur afleverset - minimaal</t>
  </si>
  <si>
    <t>Huur afleverset - maximaal</t>
  </si>
  <si>
    <t>Kosten vastrecht en aansluiting warmtenet</t>
  </si>
  <si>
    <t>Vastrecht + meettarief</t>
  </si>
  <si>
    <t>Onderhoudskosten luchtwaterwarmtepomp</t>
  </si>
  <si>
    <t>Onderhoudskosten waterwaterwarmtepomp</t>
  </si>
  <si>
    <t>Aansluit- en projectkosten warmtenet</t>
  </si>
  <si>
    <t>Projectkosten warmtenet - minimaal</t>
  </si>
  <si>
    <t>Projectkosten warmtenet - maximaal</t>
  </si>
  <si>
    <t>Kosten Isolatie en ventilatie  HT - minimaal</t>
  </si>
  <si>
    <t>Kosten Isolatie en ventilatie  HT - maximaal</t>
  </si>
  <si>
    <t>Vermindering warmtevraag door isolatie LT</t>
  </si>
  <si>
    <t>Vermindering warmtevraag door isolatie HT</t>
  </si>
  <si>
    <t>Woningkenmerken</t>
  </si>
  <si>
    <t>Woningoppervlak</t>
  </si>
  <si>
    <t>m2</t>
  </si>
  <si>
    <t>Kosten afgiftesysteem</t>
  </si>
  <si>
    <t>€/m2</t>
  </si>
  <si>
    <t>Warmte HT  - minimaal</t>
  </si>
  <si>
    <t>Warmte HT  - maximaal</t>
  </si>
  <si>
    <t>Warmte LT  - minimaal</t>
  </si>
  <si>
    <t>Warmte LT - maximaal</t>
  </si>
  <si>
    <t>CV-ketel</t>
  </si>
  <si>
    <t>Warmtenet HT - minimaal</t>
  </si>
  <si>
    <t>Warmtenet HT - maximaal</t>
  </si>
  <si>
    <t>Warmtenet LT - minimaal</t>
  </si>
  <si>
    <t>Warmtenet LT - maximaal</t>
  </si>
  <si>
    <t>Eigen warmtepomp - minimaal</t>
  </si>
  <si>
    <t>Eigen warmtepomp - maximaal</t>
  </si>
  <si>
    <t>Jaar</t>
  </si>
  <si>
    <t>Bijdrage aansluitkosten warmtenet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</si>
</sst>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quot;€&quot;\ #,##0"/>
    <numFmt numFmtId="165" formatCode="0.0"/>
    <numFmt numFmtId="166" formatCode="_ * #,##0.0_ ;_ * \-#,##0.0_ ;_ * &quot;-&quot;??_ ;_ @_ "/>
    <numFmt numFmtId="169" formatCode="_ * #,##0_ ;_ * \-#,##0_ ;_ * &quot;-&quot;?_ ;_ @_ "/>
    <numFmt numFmtId="174" formatCode="_ * #,##0_ ;_ * \-#,##0_ ;_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ck">
        <color theme="0" tint="-0.34998626667073579"/>
      </left>
      <right style="thin">
        <color theme="0" tint="-0.14996795556505021"/>
      </right>
      <top style="thick">
        <color theme="0" tint="-0.34998626667073579"/>
      </top>
      <bottom style="thin">
        <color theme="0" tint="-0.14996795556505021"/>
      </bottom>
      <diagonal/>
    </border>
    <border>
      <left style="thin">
        <color theme="0" tint="-0.14996795556505021"/>
      </left>
      <right style="thick">
        <color theme="0" tint="-0.34998626667073579"/>
      </right>
      <top style="thick">
        <color theme="0" tint="-0.34998626667073579"/>
      </top>
      <bottom style="thin">
        <color theme="0" tint="-0.14996795556505021"/>
      </bottom>
      <diagonal/>
    </border>
    <border>
      <left style="thick">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34998626667073579"/>
      </right>
      <top style="thin">
        <color theme="0" tint="-0.14996795556505021"/>
      </top>
      <bottom style="thin">
        <color theme="0" tint="-0.14996795556505021"/>
      </bottom>
      <diagonal/>
    </border>
    <border>
      <left style="thick">
        <color theme="0" tint="-0.34998626667073579"/>
      </left>
      <right style="thin">
        <color theme="0" tint="-0.14996795556505021"/>
      </right>
      <top style="thin">
        <color theme="0" tint="-0.14996795556505021"/>
      </top>
      <bottom style="thick">
        <color theme="0" tint="-0.34998626667073579"/>
      </bottom>
      <diagonal/>
    </border>
    <border>
      <left style="thin">
        <color theme="0" tint="-0.14996795556505021"/>
      </left>
      <right style="thick">
        <color theme="0" tint="-0.34998626667073579"/>
      </right>
      <top style="thin">
        <color theme="0" tint="-0.14996795556505021"/>
      </top>
      <bottom style="thick">
        <color theme="0" tint="-0.34998626667073579"/>
      </bottom>
      <diagonal/>
    </border>
    <border>
      <left style="thick">
        <color theme="0" tint="-0.34998626667073579"/>
      </left>
      <right/>
      <top style="thick">
        <color theme="0" tint="-0.34998626667073579"/>
      </top>
      <bottom style="thin">
        <color theme="0" tint="-0.14996795556505021"/>
      </bottom>
      <diagonal/>
    </border>
    <border>
      <left style="thick">
        <color theme="0" tint="-0.34998626667073579"/>
      </left>
      <right/>
      <top style="thin">
        <color theme="0" tint="-0.14996795556505021"/>
      </top>
      <bottom style="thin">
        <color theme="0" tint="-0.14996795556505021"/>
      </bottom>
      <diagonal/>
    </border>
    <border>
      <left style="thick">
        <color theme="0" tint="-0.34998626667073579"/>
      </left>
      <right/>
      <top style="thin">
        <color theme="0" tint="-0.14996795556505021"/>
      </top>
      <bottom style="thick">
        <color theme="0" tint="-0.34998626667073579"/>
      </bottom>
      <diagonal/>
    </border>
    <border>
      <left/>
      <right style="thin">
        <color theme="0" tint="-0.14996795556505021"/>
      </right>
      <top style="thick">
        <color theme="0" tint="-0.34998626667073579"/>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ck">
        <color theme="0" tint="-0.34998626667073579"/>
      </bottom>
      <diagonal/>
    </border>
    <border>
      <left style="thick">
        <color theme="0" tint="-0.34998626667073579"/>
      </left>
      <right/>
      <top/>
      <bottom style="thin">
        <color theme="0" tint="-0.14996795556505021"/>
      </bottom>
      <diagonal/>
    </border>
    <border>
      <left style="thick">
        <color theme="0" tint="-0.34998626667073579"/>
      </left>
      <right style="thin">
        <color theme="0" tint="-0.14996795556505021"/>
      </right>
      <top/>
      <bottom style="thin">
        <color theme="0" tint="-0.14996795556505021"/>
      </bottom>
      <diagonal/>
    </border>
    <border>
      <left style="thin">
        <color theme="0" tint="-0.14996795556505021"/>
      </left>
      <right style="thick">
        <color theme="0" tint="-0.34998626667073579"/>
      </right>
      <top/>
      <bottom style="thin">
        <color theme="0" tint="-0.14996795556505021"/>
      </bottom>
      <diagonal/>
    </border>
    <border>
      <left/>
      <right style="thin">
        <color theme="0" tint="-0.14996795556505021"/>
      </right>
      <top/>
      <bottom style="thin">
        <color theme="0" tint="-0.14996795556505021"/>
      </bottom>
      <diagonal/>
    </border>
    <border>
      <left style="thick">
        <color theme="0" tint="-0.34998626667073579"/>
      </left>
      <right style="thin">
        <color theme="0" tint="-0.14993743705557422"/>
      </right>
      <top style="thin">
        <color theme="0" tint="-0.14996795556505021"/>
      </top>
      <bottom style="thin">
        <color theme="0" tint="-0.14993743705557422"/>
      </bottom>
      <diagonal/>
    </border>
    <border>
      <left style="thin">
        <color theme="0" tint="-0.14993743705557422"/>
      </left>
      <right style="thick">
        <color theme="0" tint="-0.34998626667073579"/>
      </right>
      <top style="thin">
        <color theme="0" tint="-0.14996795556505021"/>
      </top>
      <bottom style="thin">
        <color theme="0" tint="-0.14993743705557422"/>
      </bottom>
      <diagonal/>
    </border>
    <border>
      <left style="thick">
        <color theme="0" tint="-0.34998626667073579"/>
      </left>
      <right style="thin">
        <color theme="0" tint="-0.14993743705557422"/>
      </right>
      <top style="thin">
        <color theme="0" tint="-0.14993743705557422"/>
      </top>
      <bottom style="thick">
        <color theme="0" tint="-0.34998626667073579"/>
      </bottom>
      <diagonal/>
    </border>
    <border>
      <left style="thin">
        <color theme="0" tint="-0.14993743705557422"/>
      </left>
      <right style="thick">
        <color theme="0" tint="-0.34998626667073579"/>
      </right>
      <top style="thin">
        <color theme="0" tint="-0.14993743705557422"/>
      </top>
      <bottom style="thick">
        <color theme="0" tint="-0.34998626667073579"/>
      </bottom>
      <diagonal/>
    </border>
    <border>
      <left style="thick">
        <color theme="0" tint="-0.34998626667073579"/>
      </left>
      <right/>
      <top style="thin">
        <color theme="0" tint="-0.14996795556505021"/>
      </top>
      <bottom style="thin">
        <color theme="0" tint="-0.14993743705557422"/>
      </bottom>
      <diagonal/>
    </border>
    <border>
      <left style="thick">
        <color theme="0" tint="-0.34998626667073579"/>
      </left>
      <right/>
      <top style="thin">
        <color theme="0" tint="-0.14993743705557422"/>
      </top>
      <bottom style="thin">
        <color theme="0" tint="-0.14993743705557422"/>
      </bottom>
      <diagonal/>
    </border>
    <border>
      <left style="thick">
        <color theme="0" tint="-0.34998626667073579"/>
      </left>
      <right/>
      <top style="thin">
        <color theme="0" tint="-0.14993743705557422"/>
      </top>
      <bottom style="thick">
        <color theme="0" tint="-0.34998626667073579"/>
      </bottom>
      <diagonal/>
    </border>
    <border>
      <left/>
      <right style="thin">
        <color theme="0" tint="-0.14993743705557422"/>
      </right>
      <top style="thin">
        <color theme="0" tint="-0.14996795556505021"/>
      </top>
      <bottom style="thin">
        <color theme="0" tint="-0.14993743705557422"/>
      </bottom>
      <diagonal/>
    </border>
    <border>
      <left/>
      <right style="thin">
        <color theme="0" tint="-0.14993743705557422"/>
      </right>
      <top style="thin">
        <color theme="0" tint="-0.14993743705557422"/>
      </top>
      <bottom style="thick">
        <color theme="0" tint="-0.34998626667073579"/>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0" fillId="2" borderId="0" xfId="0" applyFill="1"/>
    <xf numFmtId="0" fontId="2" fillId="2" borderId="0" xfId="0" applyFont="1" applyFill="1"/>
    <xf numFmtId="164" fontId="0" fillId="2" borderId="4" xfId="0" applyNumberFormat="1" applyFill="1" applyBorder="1"/>
    <xf numFmtId="164" fontId="3" fillId="2" borderId="4" xfId="0" applyNumberFormat="1"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0" fontId="0" fillId="2" borderId="8" xfId="0" applyFill="1" applyBorder="1"/>
    <xf numFmtId="0" fontId="3" fillId="2" borderId="8" xfId="0" applyFont="1" applyFill="1" applyBorder="1"/>
    <xf numFmtId="0" fontId="2" fillId="2" borderId="9" xfId="0" applyFont="1" applyFill="1" applyBorder="1"/>
    <xf numFmtId="164" fontId="0" fillId="2" borderId="11" xfId="0" applyNumberFormat="1" applyFill="1" applyBorder="1"/>
    <xf numFmtId="164" fontId="3" fillId="2" borderId="11" xfId="0" applyNumberFormat="1" applyFont="1" applyFill="1" applyBorder="1"/>
    <xf numFmtId="164" fontId="0" fillId="2" borderId="3" xfId="0" applyNumberFormat="1" applyFill="1" applyBorder="1"/>
    <xf numFmtId="164" fontId="3" fillId="2" borderId="3" xfId="0" applyNumberFormat="1" applyFont="1" applyFill="1" applyBorder="1"/>
    <xf numFmtId="164" fontId="2" fillId="2" borderId="3" xfId="0" applyNumberFormat="1" applyFont="1" applyFill="1" applyBorder="1"/>
    <xf numFmtId="164" fontId="2" fillId="2" borderId="4" xfId="0" applyNumberFormat="1"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0" fontId="0" fillId="2" borderId="14" xfId="0" applyFill="1" applyBorder="1"/>
    <xf numFmtId="0" fontId="0" fillId="2" borderId="15" xfId="0" applyFill="1" applyBorder="1"/>
    <xf numFmtId="0" fontId="0" fillId="2" borderId="16" xfId="0" applyFill="1" applyBorder="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6" xfId="0" applyFont="1" applyFill="1" applyBorder="1"/>
    <xf numFmtId="0" fontId="2" fillId="2" borderId="12" xfId="0" applyFont="1" applyFill="1" applyBorder="1"/>
    <xf numFmtId="164" fontId="2" fillId="2" borderId="18" xfId="0" applyNumberFormat="1" applyFont="1" applyFill="1" applyBorder="1"/>
    <xf numFmtId="0" fontId="2" fillId="2" borderId="21" xfId="0" applyFont="1" applyFill="1" applyBorder="1"/>
    <xf numFmtId="164" fontId="2" fillId="2" borderId="24" xfId="0" applyNumberFormat="1" applyFont="1" applyFill="1" applyBorder="1"/>
    <xf numFmtId="164" fontId="2" fillId="2" borderId="17" xfId="0" applyNumberFormat="1" applyFont="1" applyFill="1" applyBorder="1"/>
    <xf numFmtId="0" fontId="2" fillId="2" borderId="22" xfId="0" applyFont="1" applyFill="1" applyBorder="1"/>
    <xf numFmtId="0" fontId="2" fillId="2" borderId="23" xfId="0" applyFont="1" applyFill="1" applyBorder="1"/>
    <xf numFmtId="164" fontId="2" fillId="2" borderId="19" xfId="0" applyNumberFormat="1" applyFont="1" applyFill="1" applyBorder="1"/>
    <xf numFmtId="164" fontId="2" fillId="2" borderId="20" xfId="0" applyNumberFormat="1" applyFont="1" applyFill="1" applyBorder="1"/>
    <xf numFmtId="164" fontId="2" fillId="2" borderId="25" xfId="0" applyNumberFormat="1" applyFont="1" applyFill="1" applyBorder="1"/>
    <xf numFmtId="165" fontId="0" fillId="2" borderId="0" xfId="0" applyNumberFormat="1" applyFill="1"/>
    <xf numFmtId="1" fontId="0" fillId="2" borderId="0" xfId="0" applyNumberFormat="1" applyFill="1"/>
    <xf numFmtId="0" fontId="0" fillId="2" borderId="0" xfId="0" applyFont="1" applyFill="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0" xfId="0" applyFont="1" applyFill="1" applyBorder="1" applyAlignment="1">
      <alignment horizontal="center"/>
    </xf>
    <xf numFmtId="169" fontId="0" fillId="2" borderId="0" xfId="0" applyNumberFormat="1" applyFill="1"/>
    <xf numFmtId="166" fontId="0" fillId="2" borderId="0" xfId="1" applyNumberFormat="1" applyFont="1" applyFill="1"/>
    <xf numFmtId="164" fontId="0" fillId="2" borderId="0" xfId="0" applyNumberFormat="1" applyFill="1"/>
    <xf numFmtId="2" fontId="0" fillId="3" borderId="0" xfId="0" applyNumberFormat="1" applyFill="1" applyProtection="1">
      <protection locked="0"/>
    </xf>
    <xf numFmtId="174" fontId="0" fillId="3" borderId="0" xfId="1" applyNumberFormat="1" applyFont="1" applyFill="1" applyProtection="1">
      <protection locked="0"/>
    </xf>
    <xf numFmtId="1" fontId="0" fillId="3" borderId="0" xfId="0" applyNumberFormat="1" applyFill="1" applyProtection="1">
      <protection locked="0"/>
    </xf>
    <xf numFmtId="174" fontId="5" fillId="3" borderId="0" xfId="1" applyNumberFormat="1" applyFont="1" applyFill="1" applyProtection="1">
      <protection locked="0"/>
    </xf>
    <xf numFmtId="0" fontId="0" fillId="3" borderId="0" xfId="0" applyFill="1" applyProtection="1">
      <protection locked="0"/>
    </xf>
    <xf numFmtId="1" fontId="5" fillId="3" borderId="0" xfId="0" applyNumberFormat="1" applyFont="1" applyFill="1" applyProtection="1">
      <protection locked="0"/>
    </xf>
    <xf numFmtId="169" fontId="0" fillId="3" borderId="0" xfId="0" applyNumberFormat="1" applyFill="1" applyProtection="1">
      <protection locked="0"/>
    </xf>
    <xf numFmtId="165" fontId="0" fillId="3" borderId="0" xfId="0" applyNumberFormat="1" applyFill="1" applyProtection="1">
      <protection locked="0"/>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Indicatie kosten per warmteoplossing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1"/>
          <c:tx>
            <c:strRef>
              <c:f>'Per jaar'!$B$1</c:f>
              <c:strCache>
                <c:ptCount val="1"/>
                <c:pt idx="0">
                  <c:v>Warmtenet HT - minimaal</c:v>
                </c:pt>
              </c:strCache>
            </c:strRef>
          </c:tx>
          <c:spPr>
            <a:ln w="28575" cap="rnd">
              <a:solidFill>
                <a:schemeClr val="accent2"/>
              </a:solidFill>
              <a:round/>
            </a:ln>
            <a:effectLst/>
          </c:spPr>
          <c:marker>
            <c:symbol val="none"/>
          </c:marker>
          <c:val>
            <c:numRef>
              <c:f>'Per jaar'!$B$2:$B$31</c:f>
              <c:numCache>
                <c:formatCode>"€"\ #,##0</c:formatCode>
                <c:ptCount val="30"/>
                <c:pt idx="0">
                  <c:v>9040.4868028637557</c:v>
                </c:pt>
                <c:pt idx="1">
                  <c:v>10743.583605727512</c:v>
                </c:pt>
                <c:pt idx="2">
                  <c:v>12446.680408591268</c:v>
                </c:pt>
                <c:pt idx="3">
                  <c:v>14149.777211455024</c:v>
                </c:pt>
                <c:pt idx="4">
                  <c:v>15852.874014318781</c:v>
                </c:pt>
                <c:pt idx="5">
                  <c:v>17555.970817182537</c:v>
                </c:pt>
                <c:pt idx="6">
                  <c:v>19259.067620046291</c:v>
                </c:pt>
                <c:pt idx="7">
                  <c:v>20962.164422910046</c:v>
                </c:pt>
                <c:pt idx="8">
                  <c:v>22665.2612257738</c:v>
                </c:pt>
                <c:pt idx="9">
                  <c:v>24368.358028637555</c:v>
                </c:pt>
                <c:pt idx="10">
                  <c:v>26071.454831501309</c:v>
                </c:pt>
                <c:pt idx="11">
                  <c:v>27774.551634365063</c:v>
                </c:pt>
                <c:pt idx="12">
                  <c:v>29477.648437228818</c:v>
                </c:pt>
                <c:pt idx="13">
                  <c:v>31180.745240092572</c:v>
                </c:pt>
                <c:pt idx="14">
                  <c:v>32883.842042956327</c:v>
                </c:pt>
                <c:pt idx="15">
                  <c:v>34586.938845820085</c:v>
                </c:pt>
                <c:pt idx="16">
                  <c:v>36290.035648683843</c:v>
                </c:pt>
                <c:pt idx="17">
                  <c:v>37993.132451547601</c:v>
                </c:pt>
                <c:pt idx="18">
                  <c:v>39696.229254411359</c:v>
                </c:pt>
                <c:pt idx="19">
                  <c:v>41399.326057275117</c:v>
                </c:pt>
                <c:pt idx="20">
                  <c:v>43102.422860138875</c:v>
                </c:pt>
                <c:pt idx="21">
                  <c:v>44805.519663002633</c:v>
                </c:pt>
                <c:pt idx="22">
                  <c:v>46508.616465866391</c:v>
                </c:pt>
                <c:pt idx="23">
                  <c:v>48211.713268730149</c:v>
                </c:pt>
                <c:pt idx="24">
                  <c:v>49914.810071593907</c:v>
                </c:pt>
                <c:pt idx="25">
                  <c:v>51617.906874457665</c:v>
                </c:pt>
                <c:pt idx="26">
                  <c:v>53321.003677321423</c:v>
                </c:pt>
                <c:pt idx="27">
                  <c:v>55024.100480185181</c:v>
                </c:pt>
                <c:pt idx="28">
                  <c:v>56727.197283048939</c:v>
                </c:pt>
                <c:pt idx="29">
                  <c:v>58430.294085912697</c:v>
                </c:pt>
              </c:numCache>
            </c:numRef>
          </c:val>
          <c:smooth val="0"/>
          <c:extLst>
            <c:ext xmlns:c16="http://schemas.microsoft.com/office/drawing/2014/chart" uri="{C3380CC4-5D6E-409C-BE32-E72D297353CC}">
              <c16:uniqueId val="{00000001-128B-45EE-B3A6-03463726AD50}"/>
            </c:ext>
          </c:extLst>
        </c:ser>
        <c:ser>
          <c:idx val="2"/>
          <c:order val="2"/>
          <c:tx>
            <c:strRef>
              <c:f>'Per jaar'!$C$1</c:f>
              <c:strCache>
                <c:ptCount val="1"/>
                <c:pt idx="0">
                  <c:v>Warmtenet HT - maximaal</c:v>
                </c:pt>
              </c:strCache>
            </c:strRef>
          </c:tx>
          <c:spPr>
            <a:ln w="28575" cap="rnd">
              <a:solidFill>
                <a:schemeClr val="accent2"/>
              </a:solidFill>
              <a:round/>
            </a:ln>
            <a:effectLst/>
          </c:spPr>
          <c:marker>
            <c:symbol val="none"/>
          </c:marker>
          <c:val>
            <c:numRef>
              <c:f>'Per jaar'!$C$2:$C$31</c:f>
              <c:numCache>
                <c:formatCode>"€"\ #,##0</c:formatCode>
                <c:ptCount val="30"/>
                <c:pt idx="0">
                  <c:v>15398.802321426318</c:v>
                </c:pt>
                <c:pt idx="1">
                  <c:v>18460.214642852636</c:v>
                </c:pt>
                <c:pt idx="2">
                  <c:v>21521.626964278956</c:v>
                </c:pt>
                <c:pt idx="3">
                  <c:v>24583.039285705272</c:v>
                </c:pt>
                <c:pt idx="4">
                  <c:v>27644.451607131588</c:v>
                </c:pt>
                <c:pt idx="5">
                  <c:v>30705.863928557905</c:v>
                </c:pt>
                <c:pt idx="6">
                  <c:v>33767.276249984221</c:v>
                </c:pt>
                <c:pt idx="7">
                  <c:v>36828.688571410537</c:v>
                </c:pt>
                <c:pt idx="8">
                  <c:v>39890.100892836854</c:v>
                </c:pt>
                <c:pt idx="9">
                  <c:v>42951.51321426317</c:v>
                </c:pt>
                <c:pt idx="10">
                  <c:v>46012.925535689486</c:v>
                </c:pt>
                <c:pt idx="11">
                  <c:v>49074.337857115803</c:v>
                </c:pt>
                <c:pt idx="12">
                  <c:v>52135.750178542119</c:v>
                </c:pt>
                <c:pt idx="13">
                  <c:v>55197.162499968435</c:v>
                </c:pt>
                <c:pt idx="14">
                  <c:v>58258.574821394752</c:v>
                </c:pt>
                <c:pt idx="15">
                  <c:v>61319.987142821068</c:v>
                </c:pt>
                <c:pt idx="16">
                  <c:v>64381.399464247384</c:v>
                </c:pt>
                <c:pt idx="17">
                  <c:v>67442.811785673708</c:v>
                </c:pt>
                <c:pt idx="18">
                  <c:v>70504.224107100032</c:v>
                </c:pt>
                <c:pt idx="19">
                  <c:v>73565.636428526355</c:v>
                </c:pt>
                <c:pt idx="20">
                  <c:v>76627.048749952679</c:v>
                </c:pt>
                <c:pt idx="21">
                  <c:v>79688.461071379003</c:v>
                </c:pt>
                <c:pt idx="22">
                  <c:v>82749.873392805326</c:v>
                </c:pt>
                <c:pt idx="23">
                  <c:v>85811.28571423165</c:v>
                </c:pt>
                <c:pt idx="24">
                  <c:v>88872.698035657973</c:v>
                </c:pt>
                <c:pt idx="25">
                  <c:v>91934.110357084297</c:v>
                </c:pt>
                <c:pt idx="26">
                  <c:v>94995.522678510621</c:v>
                </c:pt>
                <c:pt idx="27">
                  <c:v>98056.934999936944</c:v>
                </c:pt>
                <c:pt idx="28">
                  <c:v>101118.34732136327</c:v>
                </c:pt>
                <c:pt idx="29">
                  <c:v>104179.75964278959</c:v>
                </c:pt>
              </c:numCache>
            </c:numRef>
          </c:val>
          <c:smooth val="0"/>
          <c:extLst>
            <c:ext xmlns:c16="http://schemas.microsoft.com/office/drawing/2014/chart" uri="{C3380CC4-5D6E-409C-BE32-E72D297353CC}">
              <c16:uniqueId val="{00000002-128B-45EE-B3A6-03463726AD50}"/>
            </c:ext>
          </c:extLst>
        </c:ser>
        <c:ser>
          <c:idx val="3"/>
          <c:order val="3"/>
          <c:tx>
            <c:strRef>
              <c:f>'Per jaar'!$D$1</c:f>
              <c:strCache>
                <c:ptCount val="1"/>
                <c:pt idx="0">
                  <c:v>Warmtenet LT - minimaal</c:v>
                </c:pt>
              </c:strCache>
            </c:strRef>
          </c:tx>
          <c:spPr>
            <a:ln w="28575" cap="rnd">
              <a:solidFill>
                <a:schemeClr val="accent4"/>
              </a:solidFill>
              <a:round/>
            </a:ln>
            <a:effectLst/>
          </c:spPr>
          <c:marker>
            <c:symbol val="none"/>
          </c:marker>
          <c:val>
            <c:numRef>
              <c:f>'Per jaar'!$D$2:$D$31</c:f>
              <c:numCache>
                <c:formatCode>"€"\ #,##0</c:formatCode>
                <c:ptCount val="30"/>
                <c:pt idx="0">
                  <c:v>41031.62420742926</c:v>
                </c:pt>
                <c:pt idx="1">
                  <c:v>42249.014734037912</c:v>
                </c:pt>
                <c:pt idx="2">
                  <c:v>43466.405260646563</c:v>
                </c:pt>
                <c:pt idx="3">
                  <c:v>44683.795787255214</c:v>
                </c:pt>
                <c:pt idx="4">
                  <c:v>45901.186313863866</c:v>
                </c:pt>
                <c:pt idx="5">
                  <c:v>47118.576840472517</c:v>
                </c:pt>
                <c:pt idx="6">
                  <c:v>48335.967367081168</c:v>
                </c:pt>
                <c:pt idx="7">
                  <c:v>49553.357893689819</c:v>
                </c:pt>
                <c:pt idx="8">
                  <c:v>50770.748420298471</c:v>
                </c:pt>
                <c:pt idx="9">
                  <c:v>51988.138946907122</c:v>
                </c:pt>
                <c:pt idx="10">
                  <c:v>53205.529473515773</c:v>
                </c:pt>
                <c:pt idx="11">
                  <c:v>54422.920000124424</c:v>
                </c:pt>
                <c:pt idx="12">
                  <c:v>55640.310526733076</c:v>
                </c:pt>
                <c:pt idx="13">
                  <c:v>56857.701053341727</c:v>
                </c:pt>
                <c:pt idx="14">
                  <c:v>64275.091579950378</c:v>
                </c:pt>
                <c:pt idx="15">
                  <c:v>65492.482106559029</c:v>
                </c:pt>
                <c:pt idx="16">
                  <c:v>66709.872633167673</c:v>
                </c:pt>
                <c:pt idx="17">
                  <c:v>67927.263159776325</c:v>
                </c:pt>
                <c:pt idx="18">
                  <c:v>69144.653686384976</c:v>
                </c:pt>
                <c:pt idx="19">
                  <c:v>70362.044212993627</c:v>
                </c:pt>
                <c:pt idx="20">
                  <c:v>71579.434739602279</c:v>
                </c:pt>
                <c:pt idx="21">
                  <c:v>72796.82526621093</c:v>
                </c:pt>
                <c:pt idx="22">
                  <c:v>74014.215792819581</c:v>
                </c:pt>
                <c:pt idx="23">
                  <c:v>75231.606319428232</c:v>
                </c:pt>
                <c:pt idx="24">
                  <c:v>76448.996846036884</c:v>
                </c:pt>
                <c:pt idx="25">
                  <c:v>77666.387372645535</c:v>
                </c:pt>
                <c:pt idx="26">
                  <c:v>78883.777899254186</c:v>
                </c:pt>
                <c:pt idx="27">
                  <c:v>80101.168425862837</c:v>
                </c:pt>
                <c:pt idx="28">
                  <c:v>81318.558952471489</c:v>
                </c:pt>
                <c:pt idx="29">
                  <c:v>82535.94947908014</c:v>
                </c:pt>
              </c:numCache>
            </c:numRef>
          </c:val>
          <c:smooth val="0"/>
          <c:extLst>
            <c:ext xmlns:c16="http://schemas.microsoft.com/office/drawing/2014/chart" uri="{C3380CC4-5D6E-409C-BE32-E72D297353CC}">
              <c16:uniqueId val="{00000003-128B-45EE-B3A6-03463726AD50}"/>
            </c:ext>
          </c:extLst>
        </c:ser>
        <c:ser>
          <c:idx val="4"/>
          <c:order val="4"/>
          <c:tx>
            <c:strRef>
              <c:f>'Per jaar'!$E$1</c:f>
              <c:strCache>
                <c:ptCount val="1"/>
                <c:pt idx="0">
                  <c:v>Warmtenet LT - maximaal</c:v>
                </c:pt>
              </c:strCache>
            </c:strRef>
          </c:tx>
          <c:spPr>
            <a:ln w="28575" cap="rnd">
              <a:solidFill>
                <a:schemeClr val="accent4"/>
              </a:solidFill>
              <a:round/>
            </a:ln>
            <a:effectLst/>
          </c:spPr>
          <c:marker>
            <c:symbol val="none"/>
          </c:marker>
          <c:val>
            <c:numRef>
              <c:f>'Per jaar'!$E$2:$E$31</c:f>
              <c:numCache>
                <c:formatCode>"€"\ #,##0</c:formatCode>
                <c:ptCount val="30"/>
                <c:pt idx="0">
                  <c:v>59751.928384169762</c:v>
                </c:pt>
                <c:pt idx="1">
                  <c:v>61351.623087518921</c:v>
                </c:pt>
                <c:pt idx="2">
                  <c:v>62951.317790868081</c:v>
                </c:pt>
                <c:pt idx="3">
                  <c:v>64551.012494217241</c:v>
                </c:pt>
                <c:pt idx="4">
                  <c:v>66150.7071975664</c:v>
                </c:pt>
                <c:pt idx="5">
                  <c:v>67750.40190091556</c:v>
                </c:pt>
                <c:pt idx="6">
                  <c:v>69350.09660426472</c:v>
                </c:pt>
                <c:pt idx="7">
                  <c:v>70949.791307613879</c:v>
                </c:pt>
                <c:pt idx="8">
                  <c:v>72549.486010963039</c:v>
                </c:pt>
                <c:pt idx="9">
                  <c:v>74149.180714312199</c:v>
                </c:pt>
                <c:pt idx="10">
                  <c:v>75748.875417661358</c:v>
                </c:pt>
                <c:pt idx="11">
                  <c:v>77348.570121010518</c:v>
                </c:pt>
                <c:pt idx="12">
                  <c:v>78948.264824359678</c:v>
                </c:pt>
                <c:pt idx="13">
                  <c:v>80547.959527708837</c:v>
                </c:pt>
                <c:pt idx="14">
                  <c:v>88347.654231057997</c:v>
                </c:pt>
                <c:pt idx="15">
                  <c:v>89947.348934407157</c:v>
                </c:pt>
                <c:pt idx="16">
                  <c:v>91547.043637756316</c:v>
                </c:pt>
                <c:pt idx="17">
                  <c:v>93146.738341105476</c:v>
                </c:pt>
                <c:pt idx="18">
                  <c:v>94746.433044454636</c:v>
                </c:pt>
                <c:pt idx="19">
                  <c:v>96346.127747803796</c:v>
                </c:pt>
                <c:pt idx="20">
                  <c:v>97945.822451152955</c:v>
                </c:pt>
                <c:pt idx="21">
                  <c:v>99545.517154502115</c:v>
                </c:pt>
                <c:pt idx="22">
                  <c:v>101145.21185785127</c:v>
                </c:pt>
                <c:pt idx="23">
                  <c:v>102744.90656120043</c:v>
                </c:pt>
                <c:pt idx="24">
                  <c:v>104344.60126454959</c:v>
                </c:pt>
                <c:pt idx="25">
                  <c:v>105944.29596789875</c:v>
                </c:pt>
                <c:pt idx="26">
                  <c:v>107543.99067124791</c:v>
                </c:pt>
                <c:pt idx="27">
                  <c:v>109143.68537459707</c:v>
                </c:pt>
                <c:pt idx="28">
                  <c:v>110743.38007794623</c:v>
                </c:pt>
                <c:pt idx="29">
                  <c:v>112343.07478129539</c:v>
                </c:pt>
              </c:numCache>
            </c:numRef>
          </c:val>
          <c:smooth val="0"/>
          <c:extLst>
            <c:ext xmlns:c16="http://schemas.microsoft.com/office/drawing/2014/chart" uri="{C3380CC4-5D6E-409C-BE32-E72D297353CC}">
              <c16:uniqueId val="{00000004-128B-45EE-B3A6-03463726AD50}"/>
            </c:ext>
          </c:extLst>
        </c:ser>
        <c:ser>
          <c:idx val="5"/>
          <c:order val="5"/>
          <c:tx>
            <c:strRef>
              <c:f>'Per jaar'!$F$1</c:f>
              <c:strCache>
                <c:ptCount val="1"/>
                <c:pt idx="0">
                  <c:v>Eigen warmtepomp - minimaal</c:v>
                </c:pt>
              </c:strCache>
            </c:strRef>
          </c:tx>
          <c:spPr>
            <a:ln w="28575" cap="rnd">
              <a:solidFill>
                <a:schemeClr val="accent6"/>
              </a:solidFill>
              <a:round/>
            </a:ln>
            <a:effectLst/>
          </c:spPr>
          <c:marker>
            <c:symbol val="none"/>
          </c:marker>
          <c:val>
            <c:numRef>
              <c:f>'Per jaar'!$F$2:$F$31</c:f>
              <c:numCache>
                <c:formatCode>"€"\ #,##0</c:formatCode>
                <c:ptCount val="30"/>
                <c:pt idx="0">
                  <c:v>37436.419539856586</c:v>
                </c:pt>
                <c:pt idx="1">
                  <c:v>38625.995398892563</c:v>
                </c:pt>
                <c:pt idx="2">
                  <c:v>39815.571257928539</c:v>
                </c:pt>
                <c:pt idx="3">
                  <c:v>41005.147116964516</c:v>
                </c:pt>
                <c:pt idx="4">
                  <c:v>42194.722976000492</c:v>
                </c:pt>
                <c:pt idx="5">
                  <c:v>43384.298835036469</c:v>
                </c:pt>
                <c:pt idx="6">
                  <c:v>44573.874694072445</c:v>
                </c:pt>
                <c:pt idx="7">
                  <c:v>45763.450553108421</c:v>
                </c:pt>
                <c:pt idx="8">
                  <c:v>46953.026412144398</c:v>
                </c:pt>
                <c:pt idx="9">
                  <c:v>48142.602271180374</c:v>
                </c:pt>
                <c:pt idx="10">
                  <c:v>49332.178130216351</c:v>
                </c:pt>
                <c:pt idx="11">
                  <c:v>50521.753989252327</c:v>
                </c:pt>
                <c:pt idx="12">
                  <c:v>51711.329848288304</c:v>
                </c:pt>
                <c:pt idx="13">
                  <c:v>52900.90570732428</c:v>
                </c:pt>
                <c:pt idx="14">
                  <c:v>61590.481566360257</c:v>
                </c:pt>
                <c:pt idx="15">
                  <c:v>62780.057425396233</c:v>
                </c:pt>
                <c:pt idx="16">
                  <c:v>63969.63328443221</c:v>
                </c:pt>
                <c:pt idx="17">
                  <c:v>65159.209143468186</c:v>
                </c:pt>
                <c:pt idx="18">
                  <c:v>66348.78500250417</c:v>
                </c:pt>
                <c:pt idx="19">
                  <c:v>67538.360861540146</c:v>
                </c:pt>
                <c:pt idx="20">
                  <c:v>68727.936720576123</c:v>
                </c:pt>
                <c:pt idx="21">
                  <c:v>69917.512579612099</c:v>
                </c:pt>
                <c:pt idx="22">
                  <c:v>71107.088438648076</c:v>
                </c:pt>
                <c:pt idx="23">
                  <c:v>72296.664297684052</c:v>
                </c:pt>
                <c:pt idx="24">
                  <c:v>73486.240156720029</c:v>
                </c:pt>
                <c:pt idx="25">
                  <c:v>74675.816015756005</c:v>
                </c:pt>
                <c:pt idx="26">
                  <c:v>75865.391874791982</c:v>
                </c:pt>
                <c:pt idx="27">
                  <c:v>77054.967733827958</c:v>
                </c:pt>
                <c:pt idx="28">
                  <c:v>78244.543592863934</c:v>
                </c:pt>
                <c:pt idx="29">
                  <c:v>79434.119451899911</c:v>
                </c:pt>
              </c:numCache>
            </c:numRef>
          </c:val>
          <c:smooth val="0"/>
          <c:extLst>
            <c:ext xmlns:c16="http://schemas.microsoft.com/office/drawing/2014/chart" uri="{C3380CC4-5D6E-409C-BE32-E72D297353CC}">
              <c16:uniqueId val="{00000005-128B-45EE-B3A6-03463726AD50}"/>
            </c:ext>
          </c:extLst>
        </c:ser>
        <c:ser>
          <c:idx val="6"/>
          <c:order val="6"/>
          <c:tx>
            <c:strRef>
              <c:f>'Per jaar'!$G$1</c:f>
              <c:strCache>
                <c:ptCount val="1"/>
                <c:pt idx="0">
                  <c:v>Eigen warmtepomp - maximaal</c:v>
                </c:pt>
              </c:strCache>
            </c:strRef>
          </c:tx>
          <c:spPr>
            <a:ln w="28575" cap="rnd">
              <a:solidFill>
                <a:schemeClr val="accent6"/>
              </a:solidFill>
              <a:round/>
            </a:ln>
            <a:effectLst/>
          </c:spPr>
          <c:marker>
            <c:symbol val="none"/>
          </c:marker>
          <c:val>
            <c:numRef>
              <c:f>'Per jaar'!$G$2:$G$31</c:f>
              <c:numCache>
                <c:formatCode>"€"\ #,##0</c:formatCode>
                <c:ptCount val="30"/>
                <c:pt idx="0">
                  <c:v>49319.97971607103</c:v>
                </c:pt>
                <c:pt idx="1">
                  <c:v>51055.115751321449</c:v>
                </c:pt>
                <c:pt idx="2">
                  <c:v>52790.251786571869</c:v>
                </c:pt>
                <c:pt idx="3">
                  <c:v>54525.387821822289</c:v>
                </c:pt>
                <c:pt idx="4">
                  <c:v>56260.523857072709</c:v>
                </c:pt>
                <c:pt idx="5">
                  <c:v>57995.659892323129</c:v>
                </c:pt>
                <c:pt idx="6">
                  <c:v>59730.795927573548</c:v>
                </c:pt>
                <c:pt idx="7">
                  <c:v>61465.931962823968</c:v>
                </c:pt>
                <c:pt idx="8">
                  <c:v>63201.067998074388</c:v>
                </c:pt>
                <c:pt idx="9">
                  <c:v>64936.204033324808</c:v>
                </c:pt>
                <c:pt idx="10">
                  <c:v>66671.340068575228</c:v>
                </c:pt>
                <c:pt idx="11">
                  <c:v>68406.47610382564</c:v>
                </c:pt>
                <c:pt idx="12">
                  <c:v>70141.612139076053</c:v>
                </c:pt>
                <c:pt idx="13">
                  <c:v>71876.748174326465</c:v>
                </c:pt>
                <c:pt idx="14">
                  <c:v>81111.884209576878</c:v>
                </c:pt>
                <c:pt idx="15">
                  <c:v>82847.02024482729</c:v>
                </c:pt>
                <c:pt idx="16">
                  <c:v>84582.156280077703</c:v>
                </c:pt>
                <c:pt idx="17">
                  <c:v>86317.292315328115</c:v>
                </c:pt>
                <c:pt idx="18">
                  <c:v>88052.428350578528</c:v>
                </c:pt>
                <c:pt idx="19">
                  <c:v>89787.56438582894</c:v>
                </c:pt>
                <c:pt idx="20">
                  <c:v>91522.700421079353</c:v>
                </c:pt>
                <c:pt idx="21">
                  <c:v>93257.836456329765</c:v>
                </c:pt>
                <c:pt idx="22">
                  <c:v>94992.972491580178</c:v>
                </c:pt>
                <c:pt idx="23">
                  <c:v>96728.108526830591</c:v>
                </c:pt>
                <c:pt idx="24">
                  <c:v>98463.244562081003</c:v>
                </c:pt>
                <c:pt idx="25">
                  <c:v>100198.38059733142</c:v>
                </c:pt>
                <c:pt idx="26">
                  <c:v>101933.51663258183</c:v>
                </c:pt>
                <c:pt idx="27">
                  <c:v>103668.65266783224</c:v>
                </c:pt>
                <c:pt idx="28">
                  <c:v>105403.78870308265</c:v>
                </c:pt>
                <c:pt idx="29">
                  <c:v>107138.92473833307</c:v>
                </c:pt>
              </c:numCache>
            </c:numRef>
          </c:val>
          <c:smooth val="0"/>
          <c:extLst>
            <c:ext xmlns:c16="http://schemas.microsoft.com/office/drawing/2014/chart" uri="{C3380CC4-5D6E-409C-BE32-E72D297353CC}">
              <c16:uniqueId val="{00000006-128B-45EE-B3A6-03463726AD50}"/>
            </c:ext>
          </c:extLst>
        </c:ser>
        <c:dLbls>
          <c:showLegendKey val="0"/>
          <c:showVal val="0"/>
          <c:showCatName val="0"/>
          <c:showSerName val="0"/>
          <c:showPercent val="0"/>
          <c:showBubbleSize val="0"/>
        </c:dLbls>
        <c:smooth val="0"/>
        <c:axId val="401803760"/>
        <c:axId val="401800520"/>
        <c:extLst>
          <c:ext xmlns:c15="http://schemas.microsoft.com/office/drawing/2012/chart" uri="{02D57815-91ED-43cb-92C2-25804820EDAC}">
            <c15:filteredLineSeries>
              <c15:ser>
                <c:idx val="0"/>
                <c:order val="0"/>
                <c:tx>
                  <c:strRef>
                    <c:extLst>
                      <c:ext uri="{02D57815-91ED-43cb-92C2-25804820EDAC}">
                        <c15:formulaRef>
                          <c15:sqref>'Per jaar'!$A$1</c15:sqref>
                        </c15:formulaRef>
                      </c:ext>
                    </c:extLst>
                    <c:strCache>
                      <c:ptCount val="1"/>
                      <c:pt idx="0">
                        <c:v>Jaar</c:v>
                      </c:pt>
                    </c:strCache>
                  </c:strRef>
                </c:tx>
                <c:spPr>
                  <a:ln w="28575" cap="rnd">
                    <a:solidFill>
                      <a:schemeClr val="accent1"/>
                    </a:solidFill>
                    <a:round/>
                  </a:ln>
                  <a:effectLst/>
                </c:spPr>
                <c:marker>
                  <c:symbol val="none"/>
                </c:marker>
                <c:val>
                  <c:numRef>
                    <c:extLst>
                      <c:ext uri="{02D57815-91ED-43cb-92C2-25804820EDAC}">
                        <c15:formulaRef>
                          <c15:sqref>'Per jaar'!$A$2:$A$31</c15:sqref>
                        </c15:formulaRef>
                      </c:ext>
                    </c:extLst>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val>
                <c:smooth val="0"/>
                <c:extLst>
                  <c:ext xmlns:c16="http://schemas.microsoft.com/office/drawing/2014/chart" uri="{C3380CC4-5D6E-409C-BE32-E72D297353CC}">
                    <c16:uniqueId val="{00000000-128B-45EE-B3A6-03463726AD50}"/>
                  </c:ext>
                </c:extLst>
              </c15:ser>
            </c15:filteredLineSeries>
          </c:ext>
        </c:extLst>
      </c:lineChart>
      <c:catAx>
        <c:axId val="401803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1800520"/>
        <c:crosses val="autoZero"/>
        <c:auto val="1"/>
        <c:lblAlgn val="ctr"/>
        <c:lblOffset val="100"/>
        <c:noMultiLvlLbl val="0"/>
      </c:catAx>
      <c:valAx>
        <c:axId val="4018005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01803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10</xdr:col>
      <xdr:colOff>9525</xdr:colOff>
      <xdr:row>6</xdr:row>
      <xdr:rowOff>66675</xdr:rowOff>
    </xdr:to>
    <xdr:sp macro="" textlink="">
      <xdr:nvSpPr>
        <xdr:cNvPr id="2" name="Tekstvak 1">
          <a:extLst>
            <a:ext uri="{FF2B5EF4-FFF2-40B4-BE49-F238E27FC236}">
              <a16:creationId xmlns:a16="http://schemas.microsoft.com/office/drawing/2014/main" id="{9A920302-F9AC-4EA2-9CED-62C2BA2BD1C3}"/>
            </a:ext>
          </a:extLst>
        </xdr:cNvPr>
        <xdr:cNvSpPr txBox="1"/>
      </xdr:nvSpPr>
      <xdr:spPr>
        <a:xfrm>
          <a:off x="57150" y="47625"/>
          <a:ext cx="7839075" cy="11620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vindt u de uitgangspunten die we hebben gebruikt voor de berekening van de kosten van een gemiddelde woning in de wijk. In de haalbaarheidsstudie is uitgegaan van het lage scenario. Voor de volledigheid hebben we hier ook de waarden voor het hoge scenario toegevoegd.</a:t>
          </a:r>
        </a:p>
        <a:p>
          <a:endParaRPr lang="nl-NL" sz="1100" baseline="0"/>
        </a:p>
        <a:p>
          <a:r>
            <a:rPr lang="nl-NL" sz="1100" baseline="0"/>
            <a:t>Wilt u zelf rekenen met andere uitgangspunten dan kunt u de waarden in de witte cellen op dit tabblad aanpassen.</a:t>
          </a:r>
          <a:endParaRPr lang="nl-NL" sz="1100"/>
        </a:p>
      </xdr:txBody>
    </xdr:sp>
    <xdr:clientData/>
  </xdr:twoCellAnchor>
  <xdr:twoCellAnchor>
    <xdr:from>
      <xdr:col>0</xdr:col>
      <xdr:colOff>38100</xdr:colOff>
      <xdr:row>76</xdr:row>
      <xdr:rowOff>180975</xdr:rowOff>
    </xdr:from>
    <xdr:to>
      <xdr:col>9</xdr:col>
      <xdr:colOff>600075</xdr:colOff>
      <xdr:row>84</xdr:row>
      <xdr:rowOff>133350</xdr:rowOff>
    </xdr:to>
    <xdr:sp macro="" textlink="">
      <xdr:nvSpPr>
        <xdr:cNvPr id="3" name="Tekstvak 2">
          <a:extLst>
            <a:ext uri="{FF2B5EF4-FFF2-40B4-BE49-F238E27FC236}">
              <a16:creationId xmlns:a16="http://schemas.microsoft.com/office/drawing/2014/main" id="{83E467DF-4FDB-49DA-BB22-611E8144B919}"/>
            </a:ext>
          </a:extLst>
        </xdr:cNvPr>
        <xdr:cNvSpPr txBox="1"/>
      </xdr:nvSpPr>
      <xdr:spPr>
        <a:xfrm>
          <a:off x="38100" y="14658975"/>
          <a:ext cx="8296275" cy="147637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vastrecht</a:t>
          </a:r>
        </a:p>
        <a:p>
          <a:r>
            <a:rPr lang="nl-NL" sz="1100" b="0"/>
            <a:t>We</a:t>
          </a:r>
          <a:r>
            <a:rPr lang="nl-NL" sz="1100" b="0" baseline="0"/>
            <a:t> gaan er van uit dat iedere woning sowieso een elektra-aansluiting heeft. Het vastrecht voor elektra is daarom niet opgenomen in de berekening. Bovenstaande informatie is ter informatie.</a:t>
          </a:r>
        </a:p>
        <a:p>
          <a:endParaRPr lang="nl-NL" sz="1100" b="0" i="0" u="none" strike="noStrike" baseline="0">
            <a:solidFill>
              <a:schemeClr val="dk1"/>
            </a:solidFill>
            <a:effectLst/>
            <a:latin typeface="+mn-lt"/>
            <a:ea typeface="+mn-ea"/>
            <a:cs typeface="+mn-cs"/>
          </a:endParaRPr>
        </a:p>
        <a:p>
          <a:r>
            <a:rPr lang="nl-NL" sz="1100" b="0" i="0" u="none" strike="noStrike" baseline="0">
              <a:solidFill>
                <a:schemeClr val="dk1"/>
              </a:solidFill>
              <a:effectLst/>
              <a:latin typeface="+mn-lt"/>
              <a:ea typeface="+mn-ea"/>
              <a:cs typeface="+mn-cs"/>
            </a:rPr>
            <a:t>Kosten voor vastrecht Elektra en Aardgas zijn inclusief meettarief.</a:t>
          </a:r>
        </a:p>
        <a:p>
          <a:endParaRPr lang="nl-NL" sz="1100" b="0"/>
        </a:p>
        <a:p>
          <a:r>
            <a:rPr lang="nl-NL" sz="1100" b="0"/>
            <a:t>In de haalbaarheidsstudie</a:t>
          </a:r>
          <a:r>
            <a:rPr lang="nl-NL" sz="1100" b="0" baseline="0"/>
            <a:t> is gerekend met vastrechtkosten voor warmte van € 227,10 (HT) of € 301,47 (LT) per jaar en een meettarief van € 25,41 per jaar. Voor 2023 is het maximum door de ACM vastgesteld op € 549,58; € 301,47 en € 30,75 per jaar.</a:t>
          </a:r>
        </a:p>
        <a:p>
          <a:endParaRPr lang="nl-NL" sz="1100" b="0"/>
        </a:p>
      </xdr:txBody>
    </xdr:sp>
    <xdr:clientData/>
  </xdr:twoCellAnchor>
  <xdr:twoCellAnchor>
    <xdr:from>
      <xdr:col>0</xdr:col>
      <xdr:colOff>47625</xdr:colOff>
      <xdr:row>57</xdr:row>
      <xdr:rowOff>95250</xdr:rowOff>
    </xdr:from>
    <xdr:to>
      <xdr:col>10</xdr:col>
      <xdr:colOff>0</xdr:colOff>
      <xdr:row>61</xdr:row>
      <xdr:rowOff>142875</xdr:rowOff>
    </xdr:to>
    <xdr:sp macro="" textlink="">
      <xdr:nvSpPr>
        <xdr:cNvPr id="4" name="Tekstvak 3">
          <a:extLst>
            <a:ext uri="{FF2B5EF4-FFF2-40B4-BE49-F238E27FC236}">
              <a16:creationId xmlns:a16="http://schemas.microsoft.com/office/drawing/2014/main" id="{1DB5A4D2-D1A0-4F25-B045-3B7B3350BC52}"/>
            </a:ext>
          </a:extLst>
        </xdr:cNvPr>
        <xdr:cNvSpPr txBox="1"/>
      </xdr:nvSpPr>
      <xdr:spPr>
        <a:xfrm>
          <a:off x="47625" y="7524750"/>
          <a:ext cx="8296275" cy="8096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installaties en afgiftesysteem</a:t>
          </a:r>
        </a:p>
        <a:p>
          <a:endParaRPr lang="nl-NL" sz="1100" b="0"/>
        </a:p>
        <a:p>
          <a:r>
            <a:rPr lang="nl-NL" sz="1100" b="0"/>
            <a:t>In de haalbaarheidsstudie</a:t>
          </a:r>
          <a:r>
            <a:rPr lang="nl-NL" sz="1100" b="0" baseline="0"/>
            <a:t> is gerekend met kosten voor de huur van de afleverset van € 106, 58 per jaar.  Voor 2023 is het maximum door de ACM vastgesteld op € 140,88  per jaar.</a:t>
          </a:r>
        </a:p>
      </xdr:txBody>
    </xdr:sp>
    <xdr:clientData/>
  </xdr:twoCellAnchor>
  <xdr:twoCellAnchor>
    <xdr:from>
      <xdr:col>0</xdr:col>
      <xdr:colOff>9525</xdr:colOff>
      <xdr:row>31</xdr:row>
      <xdr:rowOff>85725</xdr:rowOff>
    </xdr:from>
    <xdr:to>
      <xdr:col>9</xdr:col>
      <xdr:colOff>571500</xdr:colOff>
      <xdr:row>40</xdr:row>
      <xdr:rowOff>47625</xdr:rowOff>
    </xdr:to>
    <xdr:sp macro="" textlink="">
      <xdr:nvSpPr>
        <xdr:cNvPr id="5" name="Tekstvak 4">
          <a:extLst>
            <a:ext uri="{FF2B5EF4-FFF2-40B4-BE49-F238E27FC236}">
              <a16:creationId xmlns:a16="http://schemas.microsoft.com/office/drawing/2014/main" id="{46878D65-A0B1-4362-BB96-76D80A3624A2}"/>
            </a:ext>
          </a:extLst>
        </xdr:cNvPr>
        <xdr:cNvSpPr txBox="1"/>
      </xdr:nvSpPr>
      <xdr:spPr>
        <a:xfrm>
          <a:off x="9525" y="5991225"/>
          <a:ext cx="8296275" cy="167640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 en ventilatie</a:t>
          </a:r>
        </a:p>
        <a:p>
          <a:endParaRPr lang="nl-NL" sz="1100" b="0"/>
        </a:p>
        <a:p>
          <a:r>
            <a:rPr lang="nl-NL" sz="1100" b="0"/>
            <a:t>Uitgangspunt van de haalbaarheidsstudie is dat woningen</a:t>
          </a:r>
          <a:r>
            <a:rPr lang="nl-NL" sz="1100" b="0" baseline="0"/>
            <a:t> bij een HT-warmtenet geheel niet verder geïsoleerd worden en bij een LT-warmtenet zo ver als mogelijk. Bij een HT-warmtenet blijft de warmtevraag dus gelijk en bij een LT-warmtenet is er van uitgegaan dat de vraag gemiddeld met 28% afneemt. Dit leidt tot bovenstaande kosten voor een gemiddelde woning. In de praktijk kunnen deze kosten sterk uiteen lopen en zal ook bij een HT-warmtenet vaak toch geïsoleerd worden. </a:t>
          </a:r>
        </a:p>
        <a:p>
          <a:endParaRPr lang="nl-NL" sz="1100" b="0" baseline="0"/>
        </a:p>
        <a:p>
          <a:r>
            <a:rPr lang="nl-NL" sz="1100" b="0" baseline="0"/>
            <a:t>Kijk voor meer informatie voor uw woning op heuvelrugdoetmeer.nl/driebergen-wd -&gt; Woningtypen. Door hierboven een realistische verwachting voor uw woning in te vullen krijgt u een beter idee over de kosten voor uw woning.</a:t>
          </a:r>
        </a:p>
      </xdr:txBody>
    </xdr:sp>
    <xdr:clientData/>
  </xdr:twoCellAnchor>
  <xdr:twoCellAnchor>
    <xdr:from>
      <xdr:col>0</xdr:col>
      <xdr:colOff>38100</xdr:colOff>
      <xdr:row>90</xdr:row>
      <xdr:rowOff>123825</xdr:rowOff>
    </xdr:from>
    <xdr:to>
      <xdr:col>9</xdr:col>
      <xdr:colOff>600075</xdr:colOff>
      <xdr:row>95</xdr:row>
      <xdr:rowOff>133350</xdr:rowOff>
    </xdr:to>
    <xdr:sp macro="" textlink="">
      <xdr:nvSpPr>
        <xdr:cNvPr id="7" name="Tekstvak 6">
          <a:extLst>
            <a:ext uri="{FF2B5EF4-FFF2-40B4-BE49-F238E27FC236}">
              <a16:creationId xmlns:a16="http://schemas.microsoft.com/office/drawing/2014/main" id="{1A81D07D-5B77-49C2-B981-A70794CD200C}"/>
            </a:ext>
          </a:extLst>
        </xdr:cNvPr>
        <xdr:cNvSpPr txBox="1"/>
      </xdr:nvSpPr>
      <xdr:spPr>
        <a:xfrm>
          <a:off x="38100" y="17268825"/>
          <a:ext cx="8296275" cy="9620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Aansluit- en projectkosten warmtenet</a:t>
          </a:r>
        </a:p>
        <a:p>
          <a:r>
            <a:rPr lang="nl-NL" sz="1100" b="0" i="0" u="none" strike="noStrike" baseline="0">
              <a:solidFill>
                <a:schemeClr val="dk1"/>
              </a:solidFill>
              <a:latin typeface="+mn-lt"/>
              <a:ea typeface="+mn-ea"/>
              <a:cs typeface="+mn-cs"/>
            </a:rPr>
            <a:t>De maximale hoogte van de Bijdragen aanlsuitkosten (BAK) is bepaald door de ACM en vastgelegd op eenmalige kosten van € 5.337,39 inclusief btw. In de praktijk zien we dat er aanvullend projectkosten worden gerekend aan bewoners. Deze projectkosten zijn nodig om de businesscase van een warmtenet positief te krijgen. De hoogte van de aanvullende projectkosten ligt doorgaans tussen de € 2.000,- en € 7.000,- en komen bovenop de BAK. </a:t>
          </a:r>
          <a:endParaRPr lang="nl-NL"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0</xdr:row>
      <xdr:rowOff>28575</xdr:rowOff>
    </xdr:from>
    <xdr:to>
      <xdr:col>7</xdr:col>
      <xdr:colOff>19050</xdr:colOff>
      <xdr:row>3</xdr:row>
      <xdr:rowOff>114300</xdr:rowOff>
    </xdr:to>
    <xdr:sp macro="" textlink="">
      <xdr:nvSpPr>
        <xdr:cNvPr id="2" name="Tekstvak 1">
          <a:extLst>
            <a:ext uri="{FF2B5EF4-FFF2-40B4-BE49-F238E27FC236}">
              <a16:creationId xmlns:a16="http://schemas.microsoft.com/office/drawing/2014/main" id="{8A144A52-0C41-46D8-8AA4-5055D6AF914D}"/>
            </a:ext>
          </a:extLst>
        </xdr:cNvPr>
        <xdr:cNvSpPr txBox="1"/>
      </xdr:nvSpPr>
      <xdr:spPr>
        <a:xfrm>
          <a:off x="47626" y="28575"/>
          <a:ext cx="7267574" cy="6572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vindt u de kosten uitgeplitst naar kostensoort voor een gemiddelde woning in de wijk. Alle bedragen zijn exclusief subsidies.</a:t>
          </a:r>
        </a:p>
        <a:p>
          <a:endParaRPr lang="nl-NL"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3</xdr:row>
      <xdr:rowOff>133349</xdr:rowOff>
    </xdr:from>
    <xdr:to>
      <xdr:col>14</xdr:col>
      <xdr:colOff>228600</xdr:colOff>
      <xdr:row>31</xdr:row>
      <xdr:rowOff>9524</xdr:rowOff>
    </xdr:to>
    <xdr:graphicFrame macro="">
      <xdr:nvGraphicFramePr>
        <xdr:cNvPr id="2" name="Grafiek 1">
          <a:extLst>
            <a:ext uri="{FF2B5EF4-FFF2-40B4-BE49-F238E27FC236}">
              <a16:creationId xmlns:a16="http://schemas.microsoft.com/office/drawing/2014/main" id="{88175A39-2B78-4CC1-B37F-CAFA83DE9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285749</xdr:colOff>
      <xdr:row>0</xdr:row>
      <xdr:rowOff>47625</xdr:rowOff>
    </xdr:from>
    <xdr:to>
      <xdr:col>14</xdr:col>
      <xdr:colOff>219074</xdr:colOff>
      <xdr:row>3</xdr:row>
      <xdr:rowOff>57150</xdr:rowOff>
    </xdr:to>
    <xdr:sp macro="" textlink="">
      <xdr:nvSpPr>
        <xdr:cNvPr id="3" name="Tekstvak 2">
          <a:extLst>
            <a:ext uri="{FF2B5EF4-FFF2-40B4-BE49-F238E27FC236}">
              <a16:creationId xmlns:a16="http://schemas.microsoft.com/office/drawing/2014/main" id="{93CCC915-594F-4A32-9B28-71D792B28F85}"/>
            </a:ext>
          </a:extLst>
        </xdr:cNvPr>
        <xdr:cNvSpPr txBox="1"/>
      </xdr:nvSpPr>
      <xdr:spPr>
        <a:xfrm>
          <a:off x="285749" y="47625"/>
          <a:ext cx="8467725" cy="5810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hoe de totale kosten over een looptijd van 30 jaar zijn opgebouwd per warmteoplossing. </a:t>
          </a:r>
        </a:p>
        <a:p>
          <a:endParaRPr lang="nl-NL" sz="1100" baseline="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4B74-969F-4341-87C2-FE63E45E7F1F}">
  <dimension ref="A8:D90"/>
  <sheetViews>
    <sheetView workbookViewId="0">
      <selection activeCell="F25" sqref="F25"/>
    </sheetView>
  </sheetViews>
  <sheetFormatPr defaultRowHeight="15" x14ac:dyDescent="0.25"/>
  <cols>
    <col min="1" max="1" width="50.28515625" style="1" customWidth="1"/>
    <col min="2" max="2" width="9.42578125" style="1" customWidth="1"/>
    <col min="3" max="3" width="1.42578125" style="1" customWidth="1"/>
    <col min="4" max="16384" width="9.140625" style="1"/>
  </cols>
  <sheetData>
    <row r="8" spans="1:4" x14ac:dyDescent="0.25">
      <c r="A8" s="2" t="s">
        <v>36</v>
      </c>
    </row>
    <row r="9" spans="1:4" x14ac:dyDescent="0.25">
      <c r="A9" s="38" t="s">
        <v>40</v>
      </c>
      <c r="B9" s="52">
        <f>1/3.6*1000</f>
        <v>277.77777777777777</v>
      </c>
      <c r="D9" s="1" t="s">
        <v>37</v>
      </c>
    </row>
    <row r="10" spans="1:4" x14ac:dyDescent="0.25">
      <c r="A10" s="38" t="s">
        <v>41</v>
      </c>
      <c r="B10" s="52">
        <v>28.433333333333302</v>
      </c>
      <c r="D10" s="1" t="s">
        <v>39</v>
      </c>
    </row>
    <row r="11" spans="1:4" x14ac:dyDescent="0.25">
      <c r="A11" s="38" t="s">
        <v>42</v>
      </c>
      <c r="B11" s="52">
        <v>9.7694411879640484</v>
      </c>
      <c r="D11" s="1" t="s">
        <v>38</v>
      </c>
    </row>
    <row r="13" spans="1:4" x14ac:dyDescent="0.25">
      <c r="A13" s="2" t="s">
        <v>77</v>
      </c>
    </row>
    <row r="14" spans="1:4" x14ac:dyDescent="0.25">
      <c r="A14" s="38" t="s">
        <v>78</v>
      </c>
      <c r="B14" s="50">
        <v>109.23187022900764</v>
      </c>
      <c r="D14" s="1" t="s">
        <v>79</v>
      </c>
    </row>
    <row r="15" spans="1:4" x14ac:dyDescent="0.25">
      <c r="A15" s="38" t="s">
        <v>44</v>
      </c>
      <c r="B15" s="51">
        <v>875.62333437022801</v>
      </c>
      <c r="D15" s="1" t="s">
        <v>45</v>
      </c>
    </row>
    <row r="16" spans="1:4" x14ac:dyDescent="0.25">
      <c r="A16" s="38" t="s">
        <v>43</v>
      </c>
      <c r="B16" s="51">
        <v>207.55675146006516</v>
      </c>
      <c r="D16" s="1" t="s">
        <v>45</v>
      </c>
    </row>
    <row r="17" spans="1:4" x14ac:dyDescent="0.25">
      <c r="A17" s="38" t="s">
        <v>46</v>
      </c>
      <c r="B17" s="42">
        <f>B15*B11</f>
        <v>8554.3506679389211</v>
      </c>
      <c r="D17" s="1" t="s">
        <v>23</v>
      </c>
    </row>
    <row r="18" spans="1:4" x14ac:dyDescent="0.25">
      <c r="A18" s="38" t="s">
        <v>47</v>
      </c>
      <c r="B18" s="42">
        <f>B16*B11</f>
        <v>2027.7134765539777</v>
      </c>
      <c r="D18" s="1" t="s">
        <v>23</v>
      </c>
    </row>
    <row r="19" spans="1:4" x14ac:dyDescent="0.25">
      <c r="A19" s="1" t="s">
        <v>20</v>
      </c>
      <c r="B19" s="43">
        <f>B15/B10</f>
        <v>30.795662404580153</v>
      </c>
      <c r="D19" s="1" t="s">
        <v>21</v>
      </c>
    </row>
    <row r="20" spans="1:4" x14ac:dyDescent="0.25">
      <c r="A20" s="1" t="s">
        <v>22</v>
      </c>
      <c r="B20" s="36">
        <f>B16/B10</f>
        <v>7.2997685155943275</v>
      </c>
      <c r="D20" s="1" t="s">
        <v>21</v>
      </c>
    </row>
    <row r="21" spans="1:4" x14ac:dyDescent="0.25">
      <c r="A21" s="1" t="s">
        <v>48</v>
      </c>
      <c r="B21" s="36">
        <f>B15+B16</f>
        <v>1083.1800858302931</v>
      </c>
      <c r="D21" s="1" t="s">
        <v>45</v>
      </c>
    </row>
    <row r="22" spans="1:4" x14ac:dyDescent="0.25">
      <c r="A22" s="1" t="s">
        <v>49</v>
      </c>
      <c r="B22" s="36">
        <f>B17+B18</f>
        <v>10582.064144492899</v>
      </c>
      <c r="D22" s="1" t="s">
        <v>23</v>
      </c>
    </row>
    <row r="23" spans="1:4" x14ac:dyDescent="0.25">
      <c r="A23" s="1" t="s">
        <v>50</v>
      </c>
      <c r="B23" s="36">
        <f>B19+B20</f>
        <v>38.095430920174479</v>
      </c>
      <c r="D23" s="1" t="s">
        <v>21</v>
      </c>
    </row>
    <row r="24" spans="1:4" x14ac:dyDescent="0.25">
      <c r="B24" s="37"/>
    </row>
    <row r="25" spans="1:4" x14ac:dyDescent="0.25">
      <c r="A25" s="2" t="s">
        <v>34</v>
      </c>
      <c r="B25" s="37"/>
    </row>
    <row r="26" spans="1:4" x14ac:dyDescent="0.25">
      <c r="A26" s="38" t="s">
        <v>73</v>
      </c>
      <c r="B26" s="46">
        <v>0</v>
      </c>
      <c r="D26" s="1" t="s">
        <v>51</v>
      </c>
    </row>
    <row r="27" spans="1:4" x14ac:dyDescent="0.25">
      <c r="A27" s="38" t="s">
        <v>74</v>
      </c>
      <c r="B27" s="46">
        <v>0</v>
      </c>
      <c r="D27" s="1" t="s">
        <v>51</v>
      </c>
    </row>
    <row r="28" spans="1:4" x14ac:dyDescent="0.25">
      <c r="A28" s="38" t="s">
        <v>58</v>
      </c>
      <c r="B28" s="46">
        <v>18510</v>
      </c>
      <c r="D28" s="1" t="s">
        <v>51</v>
      </c>
    </row>
    <row r="29" spans="1:4" x14ac:dyDescent="0.25">
      <c r="A29" s="38" t="s">
        <v>59</v>
      </c>
      <c r="B29" s="46">
        <v>29848</v>
      </c>
      <c r="D29" s="1" t="s">
        <v>51</v>
      </c>
    </row>
    <row r="30" spans="1:4" x14ac:dyDescent="0.25">
      <c r="A30" s="38" t="s">
        <v>76</v>
      </c>
      <c r="B30" s="46">
        <v>0</v>
      </c>
      <c r="D30" s="1" t="s">
        <v>35</v>
      </c>
    </row>
    <row r="31" spans="1:4" x14ac:dyDescent="0.25">
      <c r="A31" s="38" t="s">
        <v>75</v>
      </c>
      <c r="B31" s="47">
        <v>27.843835877862599</v>
      </c>
      <c r="D31" s="1" t="s">
        <v>35</v>
      </c>
    </row>
    <row r="32" spans="1:4" x14ac:dyDescent="0.25">
      <c r="A32" s="38"/>
      <c r="B32" s="37"/>
    </row>
    <row r="33" spans="1:4" x14ac:dyDescent="0.25">
      <c r="A33" s="38"/>
      <c r="B33" s="37"/>
    </row>
    <row r="34" spans="1:4" x14ac:dyDescent="0.25">
      <c r="A34" s="38"/>
      <c r="B34" s="37"/>
    </row>
    <row r="35" spans="1:4" x14ac:dyDescent="0.25">
      <c r="A35" s="38"/>
      <c r="B35" s="37"/>
    </row>
    <row r="36" spans="1:4" x14ac:dyDescent="0.25">
      <c r="A36" s="38"/>
      <c r="B36" s="37"/>
    </row>
    <row r="37" spans="1:4" x14ac:dyDescent="0.25">
      <c r="A37" s="38"/>
      <c r="B37" s="37"/>
    </row>
    <row r="38" spans="1:4" x14ac:dyDescent="0.25">
      <c r="A38" s="38"/>
      <c r="B38" s="37"/>
    </row>
    <row r="39" spans="1:4" x14ac:dyDescent="0.25">
      <c r="A39" s="38"/>
      <c r="B39" s="37"/>
    </row>
    <row r="40" spans="1:4" x14ac:dyDescent="0.25">
      <c r="A40" s="38"/>
      <c r="B40" s="37"/>
    </row>
    <row r="41" spans="1:4" x14ac:dyDescent="0.25">
      <c r="A41" s="38"/>
      <c r="B41" s="37"/>
    </row>
    <row r="42" spans="1:4" x14ac:dyDescent="0.25">
      <c r="A42" s="2" t="s">
        <v>57</v>
      </c>
    </row>
    <row r="43" spans="1:4" x14ac:dyDescent="0.25">
      <c r="A43" s="38" t="s">
        <v>64</v>
      </c>
      <c r="B43" s="47">
        <v>106.58</v>
      </c>
      <c r="D43" s="1" t="s">
        <v>33</v>
      </c>
    </row>
    <row r="44" spans="1:4" x14ac:dyDescent="0.25">
      <c r="A44" s="38" t="s">
        <v>65</v>
      </c>
      <c r="B44" s="47">
        <v>140.88</v>
      </c>
      <c r="D44" s="1" t="s">
        <v>33</v>
      </c>
    </row>
    <row r="45" spans="1:4" x14ac:dyDescent="0.25">
      <c r="A45" s="38" t="s">
        <v>60</v>
      </c>
      <c r="B45" s="48">
        <v>10030</v>
      </c>
      <c r="D45" s="1" t="s">
        <v>51</v>
      </c>
    </row>
    <row r="46" spans="1:4" x14ac:dyDescent="0.25">
      <c r="A46" s="38" t="s">
        <v>63</v>
      </c>
      <c r="B46" s="48">
        <v>7500</v>
      </c>
      <c r="D46" s="1" t="s">
        <v>51</v>
      </c>
    </row>
    <row r="47" spans="1:4" x14ac:dyDescent="0.25">
      <c r="A47" s="38" t="s">
        <v>68</v>
      </c>
      <c r="B47" s="48">
        <v>250</v>
      </c>
      <c r="D47" s="1" t="s">
        <v>33</v>
      </c>
    </row>
    <row r="48" spans="1:4" x14ac:dyDescent="0.25">
      <c r="A48" s="1" t="s">
        <v>53</v>
      </c>
      <c r="B48" s="49">
        <v>3.5</v>
      </c>
    </row>
    <row r="49" spans="1:4" x14ac:dyDescent="0.25">
      <c r="A49" s="1" t="s">
        <v>54</v>
      </c>
      <c r="B49" s="49">
        <v>1.6</v>
      </c>
    </row>
    <row r="50" spans="1:4" x14ac:dyDescent="0.25">
      <c r="A50" s="1" t="s">
        <v>61</v>
      </c>
      <c r="B50" s="46">
        <v>8260</v>
      </c>
      <c r="D50" s="1" t="s">
        <v>51</v>
      </c>
    </row>
    <row r="51" spans="1:4" x14ac:dyDescent="0.25">
      <c r="A51" s="38" t="s">
        <v>62</v>
      </c>
      <c r="B51" s="46">
        <v>6200</v>
      </c>
      <c r="D51" s="1" t="s">
        <v>51</v>
      </c>
    </row>
    <row r="52" spans="1:4" x14ac:dyDescent="0.25">
      <c r="A52" s="38" t="s">
        <v>69</v>
      </c>
      <c r="B52" s="46">
        <v>210</v>
      </c>
      <c r="D52" s="1" t="s">
        <v>33</v>
      </c>
    </row>
    <row r="53" spans="1:4" x14ac:dyDescent="0.25">
      <c r="A53" s="1" t="s">
        <v>55</v>
      </c>
      <c r="B53" s="49">
        <v>5.5</v>
      </c>
    </row>
    <row r="54" spans="1:4" x14ac:dyDescent="0.25">
      <c r="A54" s="1" t="s">
        <v>56</v>
      </c>
      <c r="B54" s="49">
        <v>2.5</v>
      </c>
    </row>
    <row r="55" spans="1:4" x14ac:dyDescent="0.25">
      <c r="A55" s="1" t="s">
        <v>86</v>
      </c>
      <c r="B55" s="46">
        <v>2380</v>
      </c>
      <c r="D55" s="1" t="s">
        <v>51</v>
      </c>
    </row>
    <row r="56" spans="1:4" x14ac:dyDescent="0.25">
      <c r="A56" s="1" t="s">
        <v>80</v>
      </c>
      <c r="B56" s="47">
        <v>70.554899999999989</v>
      </c>
      <c r="D56" s="1" t="s">
        <v>81</v>
      </c>
    </row>
    <row r="57" spans="1:4" x14ac:dyDescent="0.25">
      <c r="B57" s="37"/>
    </row>
    <row r="64" spans="1:4" x14ac:dyDescent="0.25">
      <c r="A64" s="2" t="s">
        <v>24</v>
      </c>
    </row>
    <row r="65" spans="1:4" x14ac:dyDescent="0.25">
      <c r="A65" s="1" t="s">
        <v>25</v>
      </c>
      <c r="B65" s="45">
        <v>0.31</v>
      </c>
      <c r="D65" s="1" t="s">
        <v>31</v>
      </c>
    </row>
    <row r="66" spans="1:4" x14ac:dyDescent="0.25">
      <c r="A66" s="1" t="s">
        <v>26</v>
      </c>
      <c r="B66" s="45">
        <v>0.49</v>
      </c>
      <c r="D66" s="1" t="s">
        <v>31</v>
      </c>
    </row>
    <row r="67" spans="1:4" x14ac:dyDescent="0.25">
      <c r="A67" s="1" t="s">
        <v>27</v>
      </c>
      <c r="B67" s="45">
        <v>35.28</v>
      </c>
      <c r="D67" s="1" t="s">
        <v>32</v>
      </c>
    </row>
    <row r="68" spans="1:4" x14ac:dyDescent="0.25">
      <c r="A68" s="1" t="s">
        <v>28</v>
      </c>
      <c r="B68" s="45">
        <v>61.43</v>
      </c>
      <c r="D68" s="1" t="s">
        <v>32</v>
      </c>
    </row>
    <row r="70" spans="1:4" x14ac:dyDescent="0.25">
      <c r="A70" s="2" t="s">
        <v>66</v>
      </c>
    </row>
    <row r="71" spans="1:4" x14ac:dyDescent="0.25">
      <c r="A71" s="1" t="s">
        <v>82</v>
      </c>
      <c r="B71" s="45">
        <v>227.1</v>
      </c>
      <c r="D71" s="1" t="s">
        <v>33</v>
      </c>
    </row>
    <row r="72" spans="1:4" x14ac:dyDescent="0.25">
      <c r="A72" s="1" t="s">
        <v>83</v>
      </c>
      <c r="B72" s="45">
        <v>549.58000000000004</v>
      </c>
      <c r="D72" s="1" t="s">
        <v>33</v>
      </c>
    </row>
    <row r="73" spans="1:4" x14ac:dyDescent="0.25">
      <c r="A73" s="1" t="s">
        <v>84</v>
      </c>
      <c r="B73" s="45">
        <v>301.47000000000003</v>
      </c>
      <c r="D73" s="1" t="s">
        <v>33</v>
      </c>
    </row>
    <row r="74" spans="1:4" x14ac:dyDescent="0.25">
      <c r="A74" s="1" t="s">
        <v>85</v>
      </c>
      <c r="B74" s="45">
        <v>301.47000000000003</v>
      </c>
      <c r="D74" s="1" t="s">
        <v>33</v>
      </c>
    </row>
    <row r="75" spans="1:4" x14ac:dyDescent="0.25">
      <c r="A75" s="1" t="s">
        <v>29</v>
      </c>
      <c r="B75" s="45">
        <v>25.41</v>
      </c>
      <c r="D75" s="1" t="s">
        <v>33</v>
      </c>
    </row>
    <row r="76" spans="1:4" x14ac:dyDescent="0.25">
      <c r="A76" s="1" t="s">
        <v>30</v>
      </c>
      <c r="B76" s="45">
        <v>30.75</v>
      </c>
      <c r="D76" s="1" t="s">
        <v>33</v>
      </c>
    </row>
    <row r="87" spans="1:4" x14ac:dyDescent="0.25">
      <c r="A87" s="2" t="s">
        <v>70</v>
      </c>
    </row>
    <row r="88" spans="1:4" x14ac:dyDescent="0.25">
      <c r="A88" s="38" t="s">
        <v>94</v>
      </c>
      <c r="B88" s="45">
        <v>5337.39</v>
      </c>
      <c r="D88" s="1" t="s">
        <v>51</v>
      </c>
    </row>
    <row r="89" spans="1:4" x14ac:dyDescent="0.25">
      <c r="A89" s="1" t="s">
        <v>71</v>
      </c>
      <c r="B89" s="46">
        <v>2000</v>
      </c>
      <c r="D89" s="1" t="s">
        <v>51</v>
      </c>
    </row>
    <row r="90" spans="1:4" x14ac:dyDescent="0.25">
      <c r="A90" s="1" t="s">
        <v>72</v>
      </c>
      <c r="B90" s="46">
        <v>7000</v>
      </c>
      <c r="D90" s="1" t="s">
        <v>51</v>
      </c>
    </row>
  </sheetData>
  <sheetProtection algorithmName="SHA-512" hashValue="xSYzou3fDJ9OPi4ImQHe/cEK35WcvBNr/GnP1s2/JGLaha02zxLWG76GCHfo88lgs93aHNCOlvpBnExg+RDfow==" saltValue="Wx31bIstHo0rU8y66atNow==" spinCount="100000" sheet="1" objects="1" scenarios="1"/>
  <phoneticPr fontId="4" type="noConversion"/>
  <pageMargins left="0.7" right="0.7" top="0.75" bottom="0.75" header="0.3" footer="0.3"/>
  <pageSetup paperSize="9" orientation="portrait" r:id="rId1"/>
  <ignoredErrors>
    <ignoredError sqref="B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F6D5-08A5-4070-BC7B-B371E76D3277}">
  <dimension ref="A5:I29"/>
  <sheetViews>
    <sheetView tabSelected="1" workbookViewId="0">
      <selection activeCell="H32" sqref="H32"/>
    </sheetView>
  </sheetViews>
  <sheetFormatPr defaultRowHeight="15" x14ac:dyDescent="0.25"/>
  <cols>
    <col min="1" max="1" width="29.7109375" style="1" customWidth="1"/>
    <col min="2" max="5" width="13.140625" style="1" customWidth="1"/>
    <col min="6" max="7" width="13.5703125" style="1" customWidth="1"/>
    <col min="8" max="16384" width="9.140625" style="1"/>
  </cols>
  <sheetData>
    <row r="5" spans="1:7" ht="15.75" thickBot="1" x14ac:dyDescent="0.3"/>
    <row r="6" spans="1:7" ht="15.75" thickTop="1" x14ac:dyDescent="0.25">
      <c r="A6" s="6"/>
      <c r="B6" s="39" t="s">
        <v>0</v>
      </c>
      <c r="C6" s="40"/>
      <c r="D6" s="39" t="s">
        <v>1</v>
      </c>
      <c r="E6" s="40"/>
      <c r="F6" s="41" t="s">
        <v>2</v>
      </c>
      <c r="G6" s="40"/>
    </row>
    <row r="7" spans="1:7" ht="15.75" thickBot="1" x14ac:dyDescent="0.3">
      <c r="A7" s="10"/>
      <c r="B7" s="23" t="s">
        <v>15</v>
      </c>
      <c r="C7" s="24" t="s">
        <v>16</v>
      </c>
      <c r="D7" s="5" t="s">
        <v>15</v>
      </c>
      <c r="E7" s="25" t="s">
        <v>16</v>
      </c>
      <c r="F7" s="26" t="s">
        <v>15</v>
      </c>
      <c r="G7" s="25" t="s">
        <v>16</v>
      </c>
    </row>
    <row r="8" spans="1:7" ht="15.75" thickTop="1" x14ac:dyDescent="0.25">
      <c r="A8" s="17" t="s">
        <v>3</v>
      </c>
      <c r="B8" s="18"/>
      <c r="C8" s="19"/>
      <c r="D8" s="20"/>
      <c r="E8" s="21"/>
      <c r="F8" s="22"/>
      <c r="G8" s="21"/>
    </row>
    <row r="9" spans="1:7" x14ac:dyDescent="0.25">
      <c r="A9" s="8" t="s">
        <v>4</v>
      </c>
      <c r="B9" s="13">
        <f>Uitgangspunten!B23*(100-Uitgangspunten!B30)/100*Uitgangspunten!B67</f>
        <v>1344.0068028637556</v>
      </c>
      <c r="C9" s="3">
        <f>Uitgangspunten!B23*(100-Uitgangspunten!B30)/100*Uitgangspunten!B68</f>
        <v>2340.2023214263181</v>
      </c>
      <c r="D9" s="13">
        <f>(Uitgangspunten!$B$17*(100-Uitgangspunten!$B$31)/100/Uitgangspunten!$B$53+Uitgangspunten!$B$18/Uitgangspunten!$B$54)*Uitgangspunten!B65</f>
        <v>599.34052660864972</v>
      </c>
      <c r="E9" s="3">
        <f>(Uitgangspunten!$B$17*(100-Uitgangspunten!$B$31)/100/Uitgangspunten!$B$53+Uitgangspunten!$B$18/Uitgangspunten!$B$54)*Uitgangspunten!B66</f>
        <v>947.34470334915602</v>
      </c>
      <c r="F9" s="11">
        <f>(Uitgangspunten!$B$17*(100-Uitgangspunten!$B$31)/100/Uitgangspunten!$B$48+Uitgangspunten!$B$18/Uitgangspunten!$B$49)*Uitgangspunten!B65</f>
        <v>939.57585903597908</v>
      </c>
      <c r="G9" s="3">
        <f>(Uitgangspunten!$B$17*(100-Uitgangspunten!$B$31)/100/Uitgangspunten!$B$48+Uitgangspunten!$B$18/Uitgangspunten!$B$49)*Uitgangspunten!B66</f>
        <v>1485.1360352504187</v>
      </c>
    </row>
    <row r="10" spans="1:7" x14ac:dyDescent="0.25">
      <c r="A10" s="8" t="s">
        <v>67</v>
      </c>
      <c r="B10" s="13">
        <f>Uitgangspunten!B71+Uitgangspunten!B75</f>
        <v>252.51</v>
      </c>
      <c r="C10" s="3">
        <f>Uitgangspunten!B72+Uitgangspunten!B76</f>
        <v>580.33000000000004</v>
      </c>
      <c r="D10" s="13">
        <f>Uitgangspunten!B73</f>
        <v>301.47000000000003</v>
      </c>
      <c r="E10" s="3">
        <f>Uitgangspunten!B74</f>
        <v>301.47000000000003</v>
      </c>
      <c r="F10" s="11">
        <v>0</v>
      </c>
      <c r="G10" s="3">
        <v>0</v>
      </c>
    </row>
    <row r="11" spans="1:7" x14ac:dyDescent="0.25">
      <c r="A11" s="8" t="s">
        <v>5</v>
      </c>
      <c r="B11" s="13">
        <f>Uitgangspunten!B43</f>
        <v>106.58</v>
      </c>
      <c r="C11" s="3">
        <f>Uitgangspunten!B44</f>
        <v>140.88</v>
      </c>
      <c r="D11" s="13">
        <f>Uitgangspunten!B43</f>
        <v>106.58</v>
      </c>
      <c r="E11" s="3">
        <f>Uitgangspunten!B44</f>
        <v>140.88</v>
      </c>
      <c r="F11" s="11">
        <v>0</v>
      </c>
      <c r="G11" s="3">
        <v>0</v>
      </c>
    </row>
    <row r="12" spans="1:7" x14ac:dyDescent="0.25">
      <c r="A12" s="8" t="s">
        <v>6</v>
      </c>
      <c r="B12" s="13">
        <v>0</v>
      </c>
      <c r="C12" s="3">
        <v>0</v>
      </c>
      <c r="D12" s="13">
        <f>Uitgangspunten!B52</f>
        <v>210</v>
      </c>
      <c r="E12" s="3">
        <f>Uitgangspunten!B52</f>
        <v>210</v>
      </c>
      <c r="F12" s="11">
        <f>Uitgangspunten!B47</f>
        <v>250</v>
      </c>
      <c r="G12" s="3">
        <f>Uitgangspunten!B47</f>
        <v>250</v>
      </c>
    </row>
    <row r="13" spans="1:7" x14ac:dyDescent="0.25">
      <c r="A13" s="9" t="s">
        <v>7</v>
      </c>
      <c r="B13" s="14">
        <f>SUM(B9:B12)</f>
        <v>1703.0968028637556</v>
      </c>
      <c r="C13" s="4">
        <f>SUM(C9:C12)</f>
        <v>3061.4123214263182</v>
      </c>
      <c r="D13" s="14">
        <f>SUM(D9:D12)</f>
        <v>1217.3905266086499</v>
      </c>
      <c r="E13" s="4">
        <f>SUM(E9:E12)</f>
        <v>1599.694703349156</v>
      </c>
      <c r="F13" s="12">
        <f>SUM(F9:F12)</f>
        <v>1189.5758590359792</v>
      </c>
      <c r="G13" s="4">
        <f>SUM(G9:G12)</f>
        <v>1735.1360352504187</v>
      </c>
    </row>
    <row r="14" spans="1:7" x14ac:dyDescent="0.25">
      <c r="A14" s="8"/>
      <c r="B14" s="13"/>
      <c r="C14" s="3"/>
      <c r="D14" s="13"/>
      <c r="E14" s="3"/>
      <c r="F14" s="11"/>
      <c r="G14" s="3"/>
    </row>
    <row r="15" spans="1:7" x14ac:dyDescent="0.25">
      <c r="A15" s="7" t="s">
        <v>8</v>
      </c>
      <c r="B15" s="15"/>
      <c r="C15" s="16"/>
      <c r="D15" s="15"/>
      <c r="E15" s="3"/>
      <c r="F15" s="11"/>
      <c r="G15" s="3"/>
    </row>
    <row r="16" spans="1:7" x14ac:dyDescent="0.25">
      <c r="A16" s="8" t="s">
        <v>9</v>
      </c>
      <c r="B16" s="13">
        <f>Uitgangspunten!B88</f>
        <v>5337.39</v>
      </c>
      <c r="C16" s="3">
        <f>Uitgangspunten!B88</f>
        <v>5337.39</v>
      </c>
      <c r="D16" s="13">
        <f>Uitgangspunten!B88</f>
        <v>5337.39</v>
      </c>
      <c r="E16" s="3">
        <f>Uitgangspunten!B88</f>
        <v>5337.39</v>
      </c>
      <c r="F16" s="11">
        <v>0</v>
      </c>
      <c r="G16" s="3">
        <v>0</v>
      </c>
    </row>
    <row r="17" spans="1:9" x14ac:dyDescent="0.25">
      <c r="A17" s="8" t="s">
        <v>10</v>
      </c>
      <c r="B17" s="13">
        <f>Uitgangspunten!B89</f>
        <v>2000</v>
      </c>
      <c r="C17" s="3">
        <f>Uitgangspunten!B90</f>
        <v>7000</v>
      </c>
      <c r="D17" s="13">
        <v>0</v>
      </c>
      <c r="E17" s="3">
        <f>Uitgangspunten!B90</f>
        <v>7000</v>
      </c>
      <c r="F17" s="11">
        <v>0</v>
      </c>
      <c r="G17" s="3">
        <v>0</v>
      </c>
    </row>
    <row r="18" spans="1:9" x14ac:dyDescent="0.25">
      <c r="A18" s="8" t="s">
        <v>11</v>
      </c>
      <c r="B18" s="13">
        <v>0</v>
      </c>
      <c r="C18" s="3">
        <v>0</v>
      </c>
      <c r="D18" s="13">
        <f>Uitgangspunten!B50</f>
        <v>8260</v>
      </c>
      <c r="E18" s="3">
        <f>Uitgangspunten!B50</f>
        <v>8260</v>
      </c>
      <c r="F18" s="11">
        <f>Uitgangspunten!B45</f>
        <v>10030</v>
      </c>
      <c r="G18" s="3">
        <f>Uitgangspunten!B45</f>
        <v>10030</v>
      </c>
    </row>
    <row r="19" spans="1:9" x14ac:dyDescent="0.25">
      <c r="A19" s="8" t="s">
        <v>52</v>
      </c>
      <c r="B19" s="13">
        <f>Uitgangspunten!B26</f>
        <v>0</v>
      </c>
      <c r="C19" s="3">
        <f>Uitgangspunten!B27</f>
        <v>0</v>
      </c>
      <c r="D19" s="13">
        <f>Uitgangspunten!B28</f>
        <v>18510</v>
      </c>
      <c r="E19" s="3">
        <f>Uitgangspunten!B29</f>
        <v>29848</v>
      </c>
      <c r="F19" s="11">
        <f>Uitgangspunten!B28</f>
        <v>18510</v>
      </c>
      <c r="G19" s="3">
        <f>Uitgangspunten!B29</f>
        <v>29848</v>
      </c>
    </row>
    <row r="20" spans="1:9" x14ac:dyDescent="0.25">
      <c r="A20" s="8" t="s">
        <v>12</v>
      </c>
      <c r="B20" s="13">
        <v>0</v>
      </c>
      <c r="C20" s="3">
        <v>0</v>
      </c>
      <c r="D20" s="13">
        <f>Uitgangspunten!B56*Uitgangspunten!B14</f>
        <v>7706.8436808206097</v>
      </c>
      <c r="E20" s="3">
        <f>Uitgangspunten!B56*Uitgangspunten!B14</f>
        <v>7706.8436808206097</v>
      </c>
      <c r="F20" s="11">
        <f>Uitgangspunten!B56*Uitgangspunten!B14</f>
        <v>7706.8436808206097</v>
      </c>
      <c r="G20" s="3">
        <f>Uitgangspunten!B56*Uitgangspunten!B14</f>
        <v>7706.8436808206097</v>
      </c>
    </row>
    <row r="21" spans="1:9" x14ac:dyDescent="0.25">
      <c r="A21" s="8" t="s">
        <v>13</v>
      </c>
      <c r="B21" s="13">
        <v>0</v>
      </c>
      <c r="C21" s="3">
        <v>0</v>
      </c>
      <c r="D21" s="13">
        <f>Uitgangspunten!B51</f>
        <v>6200</v>
      </c>
      <c r="E21" s="3">
        <f>Uitgangspunten!B51</f>
        <v>6200</v>
      </c>
      <c r="F21" s="11">
        <f>Uitgangspunten!B46</f>
        <v>7500</v>
      </c>
      <c r="G21" s="3">
        <f>Uitgangspunten!B46</f>
        <v>7500</v>
      </c>
      <c r="I21" s="44"/>
    </row>
    <row r="22" spans="1:9" x14ac:dyDescent="0.25">
      <c r="A22" s="9" t="s">
        <v>14</v>
      </c>
      <c r="B22" s="14">
        <f>SUM(B16:B21)</f>
        <v>7337.39</v>
      </c>
      <c r="C22" s="4">
        <f>SUM(C16:C21)</f>
        <v>12337.39</v>
      </c>
      <c r="D22" s="14">
        <f>SUM(D16:D21)</f>
        <v>46014.233680820609</v>
      </c>
      <c r="E22" s="4">
        <f>SUM(E16:E21)</f>
        <v>64352.233680820609</v>
      </c>
      <c r="F22" s="12">
        <f>SUM(F16:F21)</f>
        <v>43746.84368082061</v>
      </c>
      <c r="G22" s="4">
        <f>SUM(G16:G21)</f>
        <v>55084.84368082061</v>
      </c>
    </row>
    <row r="23" spans="1:9" x14ac:dyDescent="0.25">
      <c r="A23" s="8"/>
      <c r="B23" s="13"/>
      <c r="C23" s="3"/>
      <c r="D23" s="13"/>
      <c r="E23" s="3"/>
      <c r="F23" s="11"/>
      <c r="G23" s="3"/>
    </row>
    <row r="24" spans="1:9" x14ac:dyDescent="0.25">
      <c r="A24" s="28" t="s">
        <v>17</v>
      </c>
      <c r="B24" s="30"/>
      <c r="C24" s="27"/>
      <c r="D24" s="30"/>
      <c r="E24" s="27"/>
      <c r="F24" s="29"/>
      <c r="G24" s="27"/>
    </row>
    <row r="25" spans="1:9" x14ac:dyDescent="0.25">
      <c r="A25" s="31" t="s">
        <v>18</v>
      </c>
      <c r="B25" s="30">
        <f>B13*30+B22</f>
        <v>58430.294085912668</v>
      </c>
      <c r="C25" s="27">
        <f>C13*30+C22</f>
        <v>104179.75964278955</v>
      </c>
      <c r="D25" s="30">
        <f>D13*30+D22</f>
        <v>82535.949479080096</v>
      </c>
      <c r="E25" s="27">
        <f>E13*30+E22</f>
        <v>112343.07478129529</v>
      </c>
      <c r="F25" s="29">
        <f>F13*30+F22</f>
        <v>79434.119451899984</v>
      </c>
      <c r="G25" s="27">
        <f>G13*30+G22</f>
        <v>107138.92473833317</v>
      </c>
    </row>
    <row r="26" spans="1:9" ht="15.75" thickBot="1" x14ac:dyDescent="0.3">
      <c r="A26" s="32" t="s">
        <v>19</v>
      </c>
      <c r="B26" s="33">
        <f>B25/30</f>
        <v>1947.6764695304223</v>
      </c>
      <c r="C26" s="34">
        <f t="shared" ref="C26:G26" si="0">C25/30</f>
        <v>3472.6586547596517</v>
      </c>
      <c r="D26" s="33">
        <f t="shared" si="0"/>
        <v>2751.1983159693364</v>
      </c>
      <c r="E26" s="34">
        <f t="shared" si="0"/>
        <v>3744.7691593765098</v>
      </c>
      <c r="F26" s="35">
        <f t="shared" si="0"/>
        <v>2647.8039817299996</v>
      </c>
      <c r="G26" s="34">
        <f t="shared" si="0"/>
        <v>3571.2974912777722</v>
      </c>
    </row>
    <row r="27" spans="1:9" ht="15.75" thickTop="1" x14ac:dyDescent="0.25"/>
    <row r="29" spans="1:9" x14ac:dyDescent="0.25">
      <c r="E29" s="44"/>
    </row>
  </sheetData>
  <sheetProtection algorithmName="SHA-512" hashValue="HBcZfWrrcNvDlbbl++KWj5On2zGY68fhzlFbdnrCd/J2M2dRlB/7hZdDRTnQcFvtl2yo7XZ7kIcfI9Cx5R1RyA==" saltValue="Bds6CV5EtJcYNC/EQQSs/Q==" spinCount="100000" sheet="1" objects="1" scenarios="1"/>
  <mergeCells count="3">
    <mergeCell ref="B6:C6"/>
    <mergeCell ref="D6:E6"/>
    <mergeCell ref="F6:G6"/>
  </mergeCells>
  <pageMargins left="0.7" right="0.7" top="0.75" bottom="0.75" header="0.3" footer="0.3"/>
  <pageSetup paperSize="9" orientation="portrait" r:id="rId1"/>
  <ignoredErrors>
    <ignoredError sqref="C11:D11 E19:F1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E85E5-5E89-4860-82CB-352630B91DA5}">
  <dimension ref="A1"/>
  <sheetViews>
    <sheetView workbookViewId="0">
      <selection activeCell="S22" sqref="S22"/>
    </sheetView>
  </sheetViews>
  <sheetFormatPr defaultRowHeight="15" x14ac:dyDescent="0.25"/>
  <cols>
    <col min="1" max="16384" width="9.140625" style="1"/>
  </cols>
  <sheetData/>
  <sheetProtection algorithmName="SHA-512" hashValue="rhAJFzrgGkBxLwi5PaBtwqKExNDjyEpB4iciXpce6g6AidQPcSobjMG8AKrhjUe56b3I+Dk7mcTsJWGKGEKOQw==" saltValue="CO8AToZA02qOmk35gjS5S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5FBDA-212F-44CD-87DB-36A20F2574F9}">
  <dimension ref="A1:G31"/>
  <sheetViews>
    <sheetView workbookViewId="0">
      <selection activeCell="D13" sqref="D13"/>
    </sheetView>
  </sheetViews>
  <sheetFormatPr defaultRowHeight="15" x14ac:dyDescent="0.25"/>
  <cols>
    <col min="1" max="1" width="9.140625" style="1"/>
    <col min="2" max="2" width="24.140625" style="1" bestFit="1" customWidth="1"/>
    <col min="3" max="3" width="24.42578125" style="1" bestFit="1" customWidth="1"/>
    <col min="4" max="4" width="23.7109375" style="1" bestFit="1" customWidth="1"/>
    <col min="5" max="5" width="24" style="1" bestFit="1" customWidth="1"/>
    <col min="6" max="6" width="28.7109375" style="1" bestFit="1" customWidth="1"/>
    <col min="7" max="7" width="29" style="1" bestFit="1" customWidth="1"/>
    <col min="8" max="16384" width="9.140625" style="1"/>
  </cols>
  <sheetData>
    <row r="1" spans="1:7" s="2" customFormat="1" x14ac:dyDescent="0.25">
      <c r="A1" s="2" t="s">
        <v>93</v>
      </c>
      <c r="B1" s="2" t="s">
        <v>87</v>
      </c>
      <c r="C1" s="2" t="s">
        <v>88</v>
      </c>
      <c r="D1" s="2" t="s">
        <v>89</v>
      </c>
      <c r="E1" s="2" t="s">
        <v>90</v>
      </c>
      <c r="F1" s="2" t="s">
        <v>91</v>
      </c>
      <c r="G1" s="2" t="s">
        <v>92</v>
      </c>
    </row>
    <row r="2" spans="1:7" x14ac:dyDescent="0.25">
      <c r="A2" s="1">
        <v>1</v>
      </c>
      <c r="B2" s="44">
        <f>' Uitvoer tabel'!B$22-' Uitvoer tabel'!B$21+' Uitvoer tabel'!B13</f>
        <v>9040.4868028637557</v>
      </c>
      <c r="C2" s="44">
        <f>' Uitvoer tabel'!C$22-' Uitvoer tabel'!C$21+' Uitvoer tabel'!C13</f>
        <v>15398.802321426318</v>
      </c>
      <c r="D2" s="44">
        <f>' Uitvoer tabel'!D$22-' Uitvoer tabel'!D$21+' Uitvoer tabel'!D13</f>
        <v>41031.62420742926</v>
      </c>
      <c r="E2" s="44">
        <f>' Uitvoer tabel'!E$22-' Uitvoer tabel'!E$21+' Uitvoer tabel'!E13</f>
        <v>59751.928384169762</v>
      </c>
      <c r="F2" s="44">
        <f>' Uitvoer tabel'!F$22-' Uitvoer tabel'!F$21+' Uitvoer tabel'!F13</f>
        <v>37436.419539856586</v>
      </c>
      <c r="G2" s="44">
        <f>' Uitvoer tabel'!G$22-' Uitvoer tabel'!G$21+' Uitvoer tabel'!G13</f>
        <v>49319.97971607103</v>
      </c>
    </row>
    <row r="3" spans="1:7" x14ac:dyDescent="0.25">
      <c r="A3" s="1">
        <v>2</v>
      </c>
      <c r="B3" s="44">
        <f>B2+' Uitvoer tabel'!B$13</f>
        <v>10743.583605727512</v>
      </c>
      <c r="C3" s="44">
        <f>C2+' Uitvoer tabel'!C$13</f>
        <v>18460.214642852636</v>
      </c>
      <c r="D3" s="44">
        <f>D2+' Uitvoer tabel'!D$13</f>
        <v>42249.014734037912</v>
      </c>
      <c r="E3" s="44">
        <f>E2+' Uitvoer tabel'!E$13</f>
        <v>61351.623087518921</v>
      </c>
      <c r="F3" s="44">
        <f>F2+' Uitvoer tabel'!F$13</f>
        <v>38625.995398892563</v>
      </c>
      <c r="G3" s="44">
        <f>G2+' Uitvoer tabel'!G$13</f>
        <v>51055.115751321449</v>
      </c>
    </row>
    <row r="4" spans="1:7" x14ac:dyDescent="0.25">
      <c r="A4" s="1">
        <v>3</v>
      </c>
      <c r="B4" s="44">
        <f>B3+' Uitvoer tabel'!B$13</f>
        <v>12446.680408591268</v>
      </c>
      <c r="C4" s="44">
        <f>C3+' Uitvoer tabel'!C$13</f>
        <v>21521.626964278956</v>
      </c>
      <c r="D4" s="44">
        <f>D3+' Uitvoer tabel'!D$13</f>
        <v>43466.405260646563</v>
      </c>
      <c r="E4" s="44">
        <f>E3+' Uitvoer tabel'!E$13</f>
        <v>62951.317790868081</v>
      </c>
      <c r="F4" s="44">
        <f>F3+' Uitvoer tabel'!F$13</f>
        <v>39815.571257928539</v>
      </c>
      <c r="G4" s="44">
        <f>G3+' Uitvoer tabel'!G$13</f>
        <v>52790.251786571869</v>
      </c>
    </row>
    <row r="5" spans="1:7" x14ac:dyDescent="0.25">
      <c r="A5" s="1">
        <v>4</v>
      </c>
      <c r="B5" s="44">
        <f>B4+' Uitvoer tabel'!B$13</f>
        <v>14149.777211455024</v>
      </c>
      <c r="C5" s="44">
        <f>C4+' Uitvoer tabel'!C$13</f>
        <v>24583.039285705272</v>
      </c>
      <c r="D5" s="44">
        <f>D4+' Uitvoer tabel'!D$13</f>
        <v>44683.795787255214</v>
      </c>
      <c r="E5" s="44">
        <f>E4+' Uitvoer tabel'!E$13</f>
        <v>64551.012494217241</v>
      </c>
      <c r="F5" s="44">
        <f>F4+' Uitvoer tabel'!F$13</f>
        <v>41005.147116964516</v>
      </c>
      <c r="G5" s="44">
        <f>G4+' Uitvoer tabel'!G$13</f>
        <v>54525.387821822289</v>
      </c>
    </row>
    <row r="6" spans="1:7" x14ac:dyDescent="0.25">
      <c r="A6" s="1">
        <v>5</v>
      </c>
      <c r="B6" s="44">
        <f>B5+' Uitvoer tabel'!B$13</f>
        <v>15852.874014318781</v>
      </c>
      <c r="C6" s="44">
        <f>C5+' Uitvoer tabel'!C$13</f>
        <v>27644.451607131588</v>
      </c>
      <c r="D6" s="44">
        <f>D5+' Uitvoer tabel'!D$13</f>
        <v>45901.186313863866</v>
      </c>
      <c r="E6" s="44">
        <f>E5+' Uitvoer tabel'!E$13</f>
        <v>66150.7071975664</v>
      </c>
      <c r="F6" s="44">
        <f>F5+' Uitvoer tabel'!F$13</f>
        <v>42194.722976000492</v>
      </c>
      <c r="G6" s="44">
        <f>G5+' Uitvoer tabel'!G$13</f>
        <v>56260.523857072709</v>
      </c>
    </row>
    <row r="7" spans="1:7" x14ac:dyDescent="0.25">
      <c r="A7" s="1">
        <v>6</v>
      </c>
      <c r="B7" s="44">
        <f>B6+' Uitvoer tabel'!B$13</f>
        <v>17555.970817182537</v>
      </c>
      <c r="C7" s="44">
        <f>C6+' Uitvoer tabel'!C$13</f>
        <v>30705.863928557905</v>
      </c>
      <c r="D7" s="44">
        <f>D6+' Uitvoer tabel'!D$13</f>
        <v>47118.576840472517</v>
      </c>
      <c r="E7" s="44">
        <f>E6+' Uitvoer tabel'!E$13</f>
        <v>67750.40190091556</v>
      </c>
      <c r="F7" s="44">
        <f>F6+' Uitvoer tabel'!F$13</f>
        <v>43384.298835036469</v>
      </c>
      <c r="G7" s="44">
        <f>G6+' Uitvoer tabel'!G$13</f>
        <v>57995.659892323129</v>
      </c>
    </row>
    <row r="8" spans="1:7" x14ac:dyDescent="0.25">
      <c r="A8" s="1">
        <v>7</v>
      </c>
      <c r="B8" s="44">
        <f>B7+' Uitvoer tabel'!B$13</f>
        <v>19259.067620046291</v>
      </c>
      <c r="C8" s="44">
        <f>C7+' Uitvoer tabel'!C$13</f>
        <v>33767.276249984221</v>
      </c>
      <c r="D8" s="44">
        <f>D7+' Uitvoer tabel'!D$13</f>
        <v>48335.967367081168</v>
      </c>
      <c r="E8" s="44">
        <f>E7+' Uitvoer tabel'!E$13</f>
        <v>69350.09660426472</v>
      </c>
      <c r="F8" s="44">
        <f>F7+' Uitvoer tabel'!F$13</f>
        <v>44573.874694072445</v>
      </c>
      <c r="G8" s="44">
        <f>G7+' Uitvoer tabel'!G$13</f>
        <v>59730.795927573548</v>
      </c>
    </row>
    <row r="9" spans="1:7" x14ac:dyDescent="0.25">
      <c r="A9" s="1">
        <v>8</v>
      </c>
      <c r="B9" s="44">
        <f>B8+' Uitvoer tabel'!B$13</f>
        <v>20962.164422910046</v>
      </c>
      <c r="C9" s="44">
        <f>C8+' Uitvoer tabel'!C$13</f>
        <v>36828.688571410537</v>
      </c>
      <c r="D9" s="44">
        <f>D8+' Uitvoer tabel'!D$13</f>
        <v>49553.357893689819</v>
      </c>
      <c r="E9" s="44">
        <f>E8+' Uitvoer tabel'!E$13</f>
        <v>70949.791307613879</v>
      </c>
      <c r="F9" s="44">
        <f>F8+' Uitvoer tabel'!F$13</f>
        <v>45763.450553108421</v>
      </c>
      <c r="G9" s="44">
        <f>G8+' Uitvoer tabel'!G$13</f>
        <v>61465.931962823968</v>
      </c>
    </row>
    <row r="10" spans="1:7" x14ac:dyDescent="0.25">
      <c r="A10" s="1">
        <v>9</v>
      </c>
      <c r="B10" s="44">
        <f>B9+' Uitvoer tabel'!B$13</f>
        <v>22665.2612257738</v>
      </c>
      <c r="C10" s="44">
        <f>C9+' Uitvoer tabel'!C$13</f>
        <v>39890.100892836854</v>
      </c>
      <c r="D10" s="44">
        <f>D9+' Uitvoer tabel'!D$13</f>
        <v>50770.748420298471</v>
      </c>
      <c r="E10" s="44">
        <f>E9+' Uitvoer tabel'!E$13</f>
        <v>72549.486010963039</v>
      </c>
      <c r="F10" s="44">
        <f>F9+' Uitvoer tabel'!F$13</f>
        <v>46953.026412144398</v>
      </c>
      <c r="G10" s="44">
        <f>G9+' Uitvoer tabel'!G$13</f>
        <v>63201.067998074388</v>
      </c>
    </row>
    <row r="11" spans="1:7" x14ac:dyDescent="0.25">
      <c r="A11" s="1">
        <v>10</v>
      </c>
      <c r="B11" s="44">
        <f>B10+' Uitvoer tabel'!B$13</f>
        <v>24368.358028637555</v>
      </c>
      <c r="C11" s="44">
        <f>C10+' Uitvoer tabel'!C$13</f>
        <v>42951.51321426317</v>
      </c>
      <c r="D11" s="44">
        <f>D10+' Uitvoer tabel'!D$13</f>
        <v>51988.138946907122</v>
      </c>
      <c r="E11" s="44">
        <f>E10+' Uitvoer tabel'!E$13</f>
        <v>74149.180714312199</v>
      </c>
      <c r="F11" s="44">
        <f>F10+' Uitvoer tabel'!F$13</f>
        <v>48142.602271180374</v>
      </c>
      <c r="G11" s="44">
        <f>G10+' Uitvoer tabel'!G$13</f>
        <v>64936.204033324808</v>
      </c>
    </row>
    <row r="12" spans="1:7" x14ac:dyDescent="0.25">
      <c r="A12" s="1">
        <v>11</v>
      </c>
      <c r="B12" s="44">
        <f>B11+' Uitvoer tabel'!B$13</f>
        <v>26071.454831501309</v>
      </c>
      <c r="C12" s="44">
        <f>C11+' Uitvoer tabel'!C$13</f>
        <v>46012.925535689486</v>
      </c>
      <c r="D12" s="44">
        <f>D11+' Uitvoer tabel'!D$13</f>
        <v>53205.529473515773</v>
      </c>
      <c r="E12" s="44">
        <f>E11+' Uitvoer tabel'!E$13</f>
        <v>75748.875417661358</v>
      </c>
      <c r="F12" s="44">
        <f>F11+' Uitvoer tabel'!F$13</f>
        <v>49332.178130216351</v>
      </c>
      <c r="G12" s="44">
        <f>G11+' Uitvoer tabel'!G$13</f>
        <v>66671.340068575228</v>
      </c>
    </row>
    <row r="13" spans="1:7" x14ac:dyDescent="0.25">
      <c r="A13" s="1">
        <v>12</v>
      </c>
      <c r="B13" s="44">
        <f>B12+' Uitvoer tabel'!B$13</f>
        <v>27774.551634365063</v>
      </c>
      <c r="C13" s="44">
        <f>C12+' Uitvoer tabel'!C$13</f>
        <v>49074.337857115803</v>
      </c>
      <c r="D13" s="44">
        <f>D12+' Uitvoer tabel'!D$13</f>
        <v>54422.920000124424</v>
      </c>
      <c r="E13" s="44">
        <f>E12+' Uitvoer tabel'!E$13</f>
        <v>77348.570121010518</v>
      </c>
      <c r="F13" s="44">
        <f>F12+' Uitvoer tabel'!F$13</f>
        <v>50521.753989252327</v>
      </c>
      <c r="G13" s="44">
        <f>G12+' Uitvoer tabel'!G$13</f>
        <v>68406.47610382564</v>
      </c>
    </row>
    <row r="14" spans="1:7" x14ac:dyDescent="0.25">
      <c r="A14" s="1">
        <v>13</v>
      </c>
      <c r="B14" s="44">
        <f>B13+' Uitvoer tabel'!B$13</f>
        <v>29477.648437228818</v>
      </c>
      <c r="C14" s="44">
        <f>C13+' Uitvoer tabel'!C$13</f>
        <v>52135.750178542119</v>
      </c>
      <c r="D14" s="44">
        <f>D13+' Uitvoer tabel'!D$13</f>
        <v>55640.310526733076</v>
      </c>
      <c r="E14" s="44">
        <f>E13+' Uitvoer tabel'!E$13</f>
        <v>78948.264824359678</v>
      </c>
      <c r="F14" s="44">
        <f>F13+' Uitvoer tabel'!F$13</f>
        <v>51711.329848288304</v>
      </c>
      <c r="G14" s="44">
        <f>G13+' Uitvoer tabel'!G$13</f>
        <v>70141.612139076053</v>
      </c>
    </row>
    <row r="15" spans="1:7" x14ac:dyDescent="0.25">
      <c r="A15" s="1">
        <v>14</v>
      </c>
      <c r="B15" s="44">
        <f>B14+' Uitvoer tabel'!B$13</f>
        <v>31180.745240092572</v>
      </c>
      <c r="C15" s="44">
        <f>C14+' Uitvoer tabel'!C$13</f>
        <v>55197.162499968435</v>
      </c>
      <c r="D15" s="44">
        <f>D14+' Uitvoer tabel'!D$13</f>
        <v>56857.701053341727</v>
      </c>
      <c r="E15" s="44">
        <f>E14+' Uitvoer tabel'!E$13</f>
        <v>80547.959527708837</v>
      </c>
      <c r="F15" s="44">
        <f>F14+' Uitvoer tabel'!F$13</f>
        <v>52900.90570732428</v>
      </c>
      <c r="G15" s="44">
        <f>G14+' Uitvoer tabel'!G$13</f>
        <v>71876.748174326465</v>
      </c>
    </row>
    <row r="16" spans="1:7" x14ac:dyDescent="0.25">
      <c r="A16" s="1">
        <v>15</v>
      </c>
      <c r="B16" s="44">
        <f>B15+' Uitvoer tabel'!B$13+' Uitvoer tabel'!B$21</f>
        <v>32883.842042956327</v>
      </c>
      <c r="C16" s="44">
        <f>C15+' Uitvoer tabel'!C$13+' Uitvoer tabel'!C$21</f>
        <v>58258.574821394752</v>
      </c>
      <c r="D16" s="44">
        <f>D15+' Uitvoer tabel'!D$13+' Uitvoer tabel'!D$21</f>
        <v>64275.091579950378</v>
      </c>
      <c r="E16" s="44">
        <f>E15+' Uitvoer tabel'!E$13+' Uitvoer tabel'!E$21</f>
        <v>88347.654231057997</v>
      </c>
      <c r="F16" s="44">
        <f>F15+' Uitvoer tabel'!F$13+' Uitvoer tabel'!F$21</f>
        <v>61590.481566360257</v>
      </c>
      <c r="G16" s="44">
        <f>G15+' Uitvoer tabel'!G$13+' Uitvoer tabel'!G$21</f>
        <v>81111.884209576878</v>
      </c>
    </row>
    <row r="17" spans="1:7" x14ac:dyDescent="0.25">
      <c r="A17" s="1">
        <v>16</v>
      </c>
      <c r="B17" s="44">
        <f>B16+' Uitvoer tabel'!B$13</f>
        <v>34586.938845820085</v>
      </c>
      <c r="C17" s="44">
        <f>C16+' Uitvoer tabel'!C$13</f>
        <v>61319.987142821068</v>
      </c>
      <c r="D17" s="44">
        <f>D16+' Uitvoer tabel'!D$13</f>
        <v>65492.482106559029</v>
      </c>
      <c r="E17" s="44">
        <f>E16+' Uitvoer tabel'!E$13</f>
        <v>89947.348934407157</v>
      </c>
      <c r="F17" s="44">
        <f>F16+' Uitvoer tabel'!F$13</f>
        <v>62780.057425396233</v>
      </c>
      <c r="G17" s="44">
        <f>G16+' Uitvoer tabel'!G$13</f>
        <v>82847.02024482729</v>
      </c>
    </row>
    <row r="18" spans="1:7" x14ac:dyDescent="0.25">
      <c r="A18" s="1">
        <v>17</v>
      </c>
      <c r="B18" s="44">
        <f>B17+' Uitvoer tabel'!B$13</f>
        <v>36290.035648683843</v>
      </c>
      <c r="C18" s="44">
        <f>C17+' Uitvoer tabel'!C$13</f>
        <v>64381.399464247384</v>
      </c>
      <c r="D18" s="44">
        <f>D17+' Uitvoer tabel'!D$13</f>
        <v>66709.872633167673</v>
      </c>
      <c r="E18" s="44">
        <f>E17+' Uitvoer tabel'!E$13</f>
        <v>91547.043637756316</v>
      </c>
      <c r="F18" s="44">
        <f>F17+' Uitvoer tabel'!F$13</f>
        <v>63969.63328443221</v>
      </c>
      <c r="G18" s="44">
        <f>G17+' Uitvoer tabel'!G$13</f>
        <v>84582.156280077703</v>
      </c>
    </row>
    <row r="19" spans="1:7" x14ac:dyDescent="0.25">
      <c r="A19" s="1">
        <v>18</v>
      </c>
      <c r="B19" s="44">
        <f>B18+' Uitvoer tabel'!B$13</f>
        <v>37993.132451547601</v>
      </c>
      <c r="C19" s="44">
        <f>C18+' Uitvoer tabel'!C$13</f>
        <v>67442.811785673708</v>
      </c>
      <c r="D19" s="44">
        <f>D18+' Uitvoer tabel'!D$13</f>
        <v>67927.263159776325</v>
      </c>
      <c r="E19" s="44">
        <f>E18+' Uitvoer tabel'!E$13</f>
        <v>93146.738341105476</v>
      </c>
      <c r="F19" s="44">
        <f>F18+' Uitvoer tabel'!F$13</f>
        <v>65159.209143468186</v>
      </c>
      <c r="G19" s="44">
        <f>G18+' Uitvoer tabel'!G$13</f>
        <v>86317.292315328115</v>
      </c>
    </row>
    <row r="20" spans="1:7" x14ac:dyDescent="0.25">
      <c r="A20" s="1">
        <v>19</v>
      </c>
      <c r="B20" s="44">
        <f>B19+' Uitvoer tabel'!B$13</f>
        <v>39696.229254411359</v>
      </c>
      <c r="C20" s="44">
        <f>C19+' Uitvoer tabel'!C$13</f>
        <v>70504.224107100032</v>
      </c>
      <c r="D20" s="44">
        <f>D19+' Uitvoer tabel'!D$13</f>
        <v>69144.653686384976</v>
      </c>
      <c r="E20" s="44">
        <f>E19+' Uitvoer tabel'!E$13</f>
        <v>94746.433044454636</v>
      </c>
      <c r="F20" s="44">
        <f>F19+' Uitvoer tabel'!F$13</f>
        <v>66348.78500250417</v>
      </c>
      <c r="G20" s="44">
        <f>G19+' Uitvoer tabel'!G$13</f>
        <v>88052.428350578528</v>
      </c>
    </row>
    <row r="21" spans="1:7" x14ac:dyDescent="0.25">
      <c r="A21" s="1">
        <v>20</v>
      </c>
      <c r="B21" s="44">
        <f>B20+' Uitvoer tabel'!B$13</f>
        <v>41399.326057275117</v>
      </c>
      <c r="C21" s="44">
        <f>C20+' Uitvoer tabel'!C$13</f>
        <v>73565.636428526355</v>
      </c>
      <c r="D21" s="44">
        <f>D20+' Uitvoer tabel'!D$13</f>
        <v>70362.044212993627</v>
      </c>
      <c r="E21" s="44">
        <f>E20+' Uitvoer tabel'!E$13</f>
        <v>96346.127747803796</v>
      </c>
      <c r="F21" s="44">
        <f>F20+' Uitvoer tabel'!F$13</f>
        <v>67538.360861540146</v>
      </c>
      <c r="G21" s="44">
        <f>G20+' Uitvoer tabel'!G$13</f>
        <v>89787.56438582894</v>
      </c>
    </row>
    <row r="22" spans="1:7" x14ac:dyDescent="0.25">
      <c r="A22" s="1">
        <v>21</v>
      </c>
      <c r="B22" s="44">
        <f>B21+' Uitvoer tabel'!B$13</f>
        <v>43102.422860138875</v>
      </c>
      <c r="C22" s="44">
        <f>C21+' Uitvoer tabel'!C$13</f>
        <v>76627.048749952679</v>
      </c>
      <c r="D22" s="44">
        <f>D21+' Uitvoer tabel'!D$13</f>
        <v>71579.434739602279</v>
      </c>
      <c r="E22" s="44">
        <f>E21+' Uitvoer tabel'!E$13</f>
        <v>97945.822451152955</v>
      </c>
      <c r="F22" s="44">
        <f>F21+' Uitvoer tabel'!F$13</f>
        <v>68727.936720576123</v>
      </c>
      <c r="G22" s="44">
        <f>G21+' Uitvoer tabel'!G$13</f>
        <v>91522.700421079353</v>
      </c>
    </row>
    <row r="23" spans="1:7" x14ac:dyDescent="0.25">
      <c r="A23" s="1">
        <v>22</v>
      </c>
      <c r="B23" s="44">
        <f>B22+' Uitvoer tabel'!B$13</f>
        <v>44805.519663002633</v>
      </c>
      <c r="C23" s="44">
        <f>C22+' Uitvoer tabel'!C$13</f>
        <v>79688.461071379003</v>
      </c>
      <c r="D23" s="44">
        <f>D22+' Uitvoer tabel'!D$13</f>
        <v>72796.82526621093</v>
      </c>
      <c r="E23" s="44">
        <f>E22+' Uitvoer tabel'!E$13</f>
        <v>99545.517154502115</v>
      </c>
      <c r="F23" s="44">
        <f>F22+' Uitvoer tabel'!F$13</f>
        <v>69917.512579612099</v>
      </c>
      <c r="G23" s="44">
        <f>G22+' Uitvoer tabel'!G$13</f>
        <v>93257.836456329765</v>
      </c>
    </row>
    <row r="24" spans="1:7" x14ac:dyDescent="0.25">
      <c r="A24" s="1">
        <v>23</v>
      </c>
      <c r="B24" s="44">
        <f>B23+' Uitvoer tabel'!B$13</f>
        <v>46508.616465866391</v>
      </c>
      <c r="C24" s="44">
        <f>C23+' Uitvoer tabel'!C$13</f>
        <v>82749.873392805326</v>
      </c>
      <c r="D24" s="44">
        <f>D23+' Uitvoer tabel'!D$13</f>
        <v>74014.215792819581</v>
      </c>
      <c r="E24" s="44">
        <f>E23+' Uitvoer tabel'!E$13</f>
        <v>101145.21185785127</v>
      </c>
      <c r="F24" s="44">
        <f>F23+' Uitvoer tabel'!F$13</f>
        <v>71107.088438648076</v>
      </c>
      <c r="G24" s="44">
        <f>G23+' Uitvoer tabel'!G$13</f>
        <v>94992.972491580178</v>
      </c>
    </row>
    <row r="25" spans="1:7" x14ac:dyDescent="0.25">
      <c r="A25" s="1">
        <v>24</v>
      </c>
      <c r="B25" s="44">
        <f>B24+' Uitvoer tabel'!B$13</f>
        <v>48211.713268730149</v>
      </c>
      <c r="C25" s="44">
        <f>C24+' Uitvoer tabel'!C$13</f>
        <v>85811.28571423165</v>
      </c>
      <c r="D25" s="44">
        <f>D24+' Uitvoer tabel'!D$13</f>
        <v>75231.606319428232</v>
      </c>
      <c r="E25" s="44">
        <f>E24+' Uitvoer tabel'!E$13</f>
        <v>102744.90656120043</v>
      </c>
      <c r="F25" s="44">
        <f>F24+' Uitvoer tabel'!F$13</f>
        <v>72296.664297684052</v>
      </c>
      <c r="G25" s="44">
        <f>G24+' Uitvoer tabel'!G$13</f>
        <v>96728.108526830591</v>
      </c>
    </row>
    <row r="26" spans="1:7" x14ac:dyDescent="0.25">
      <c r="A26" s="1">
        <v>25</v>
      </c>
      <c r="B26" s="44">
        <f>B25+' Uitvoer tabel'!B$13</f>
        <v>49914.810071593907</v>
      </c>
      <c r="C26" s="44">
        <f>C25+' Uitvoer tabel'!C$13</f>
        <v>88872.698035657973</v>
      </c>
      <c r="D26" s="44">
        <f>D25+' Uitvoer tabel'!D$13</f>
        <v>76448.996846036884</v>
      </c>
      <c r="E26" s="44">
        <f>E25+' Uitvoer tabel'!E$13</f>
        <v>104344.60126454959</v>
      </c>
      <c r="F26" s="44">
        <f>F25+' Uitvoer tabel'!F$13</f>
        <v>73486.240156720029</v>
      </c>
      <c r="G26" s="44">
        <f>G25+' Uitvoer tabel'!G$13</f>
        <v>98463.244562081003</v>
      </c>
    </row>
    <row r="27" spans="1:7" x14ac:dyDescent="0.25">
      <c r="A27" s="1">
        <v>26</v>
      </c>
      <c r="B27" s="44">
        <f>B26+' Uitvoer tabel'!B$13</f>
        <v>51617.906874457665</v>
      </c>
      <c r="C27" s="44">
        <f>C26+' Uitvoer tabel'!C$13</f>
        <v>91934.110357084297</v>
      </c>
      <c r="D27" s="44">
        <f>D26+' Uitvoer tabel'!D$13</f>
        <v>77666.387372645535</v>
      </c>
      <c r="E27" s="44">
        <f>E26+' Uitvoer tabel'!E$13</f>
        <v>105944.29596789875</v>
      </c>
      <c r="F27" s="44">
        <f>F26+' Uitvoer tabel'!F$13</f>
        <v>74675.816015756005</v>
      </c>
      <c r="G27" s="44">
        <f>G26+' Uitvoer tabel'!G$13</f>
        <v>100198.38059733142</v>
      </c>
    </row>
    <row r="28" spans="1:7" x14ac:dyDescent="0.25">
      <c r="A28" s="1">
        <v>27</v>
      </c>
      <c r="B28" s="44">
        <f>B27+' Uitvoer tabel'!B$13</f>
        <v>53321.003677321423</v>
      </c>
      <c r="C28" s="44">
        <f>C27+' Uitvoer tabel'!C$13</f>
        <v>94995.522678510621</v>
      </c>
      <c r="D28" s="44">
        <f>D27+' Uitvoer tabel'!D$13</f>
        <v>78883.777899254186</v>
      </c>
      <c r="E28" s="44">
        <f>E27+' Uitvoer tabel'!E$13</f>
        <v>107543.99067124791</v>
      </c>
      <c r="F28" s="44">
        <f>F27+' Uitvoer tabel'!F$13</f>
        <v>75865.391874791982</v>
      </c>
      <c r="G28" s="44">
        <f>G27+' Uitvoer tabel'!G$13</f>
        <v>101933.51663258183</v>
      </c>
    </row>
    <row r="29" spans="1:7" x14ac:dyDescent="0.25">
      <c r="A29" s="1">
        <v>28</v>
      </c>
      <c r="B29" s="44">
        <f>B28+' Uitvoer tabel'!B$13</f>
        <v>55024.100480185181</v>
      </c>
      <c r="C29" s="44">
        <f>C28+' Uitvoer tabel'!C$13</f>
        <v>98056.934999936944</v>
      </c>
      <c r="D29" s="44">
        <f>D28+' Uitvoer tabel'!D$13</f>
        <v>80101.168425862837</v>
      </c>
      <c r="E29" s="44">
        <f>E28+' Uitvoer tabel'!E$13</f>
        <v>109143.68537459707</v>
      </c>
      <c r="F29" s="44">
        <f>F28+' Uitvoer tabel'!F$13</f>
        <v>77054.967733827958</v>
      </c>
      <c r="G29" s="44">
        <f>G28+' Uitvoer tabel'!G$13</f>
        <v>103668.65266783224</v>
      </c>
    </row>
    <row r="30" spans="1:7" x14ac:dyDescent="0.25">
      <c r="A30" s="1">
        <v>29</v>
      </c>
      <c r="B30" s="44">
        <f>B29+' Uitvoer tabel'!B$13</f>
        <v>56727.197283048939</v>
      </c>
      <c r="C30" s="44">
        <f>C29+' Uitvoer tabel'!C$13</f>
        <v>101118.34732136327</v>
      </c>
      <c r="D30" s="44">
        <f>D29+' Uitvoer tabel'!D$13</f>
        <v>81318.558952471489</v>
      </c>
      <c r="E30" s="44">
        <f>E29+' Uitvoer tabel'!E$13</f>
        <v>110743.38007794623</v>
      </c>
      <c r="F30" s="44">
        <f>F29+' Uitvoer tabel'!F$13</f>
        <v>78244.543592863934</v>
      </c>
      <c r="G30" s="44">
        <f>G29+' Uitvoer tabel'!G$13</f>
        <v>105403.78870308265</v>
      </c>
    </row>
    <row r="31" spans="1:7" x14ac:dyDescent="0.25">
      <c r="A31" s="1">
        <v>30</v>
      </c>
      <c r="B31" s="44">
        <f>B30+' Uitvoer tabel'!B$13</f>
        <v>58430.294085912697</v>
      </c>
      <c r="C31" s="44">
        <f>C30+' Uitvoer tabel'!C$13</f>
        <v>104179.75964278959</v>
      </c>
      <c r="D31" s="44">
        <f>D30+' Uitvoer tabel'!D$13</f>
        <v>82535.94947908014</v>
      </c>
      <c r="E31" s="44">
        <f>E30+' Uitvoer tabel'!E$13</f>
        <v>112343.07478129539</v>
      </c>
      <c r="F31" s="44">
        <f>F30+' Uitvoer tabel'!F$13</f>
        <v>79434.119451899911</v>
      </c>
      <c r="G31" s="44">
        <f>G30+' Uitvoer tabel'!G$13</f>
        <v>107138.92473833307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Uitgangspunten</vt:lpstr>
      <vt:lpstr> Uitvoer tabel</vt:lpstr>
      <vt:lpstr>Uitvoer grafiek</vt:lpstr>
      <vt:lpstr>Per jaar</vt:lpstr>
    </vt:vector>
  </TitlesOfParts>
  <Company>RID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Heilmann</dc:creator>
  <cp:lastModifiedBy>Linda Heilmann</cp:lastModifiedBy>
  <dcterms:created xsi:type="dcterms:W3CDTF">2024-03-26T17:00:25Z</dcterms:created>
  <dcterms:modified xsi:type="dcterms:W3CDTF">2024-03-27T10:48:13Z</dcterms:modified>
</cp:coreProperties>
</file>